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בית הספר של החופש הגדול 2021\"/>
    </mc:Choice>
  </mc:AlternateContent>
  <xr:revisionPtr revIDLastSave="0" documentId="13_ncr:1_{A1633EC1-3254-45A0-BDFA-B6D6DCBAF60E}" xr6:coauthVersionLast="47" xr6:coauthVersionMax="47" xr10:uidLastSave="{00000000-0000-0000-0000-000000000000}"/>
  <bookViews>
    <workbookView xWindow="-120" yWindow="-120" windowWidth="29040" windowHeight="15840" xr2:uid="{CAA1F132-B423-4C28-942B-A5E49EA361AF}"/>
  </bookViews>
  <sheets>
    <sheet name="מרכז" sheetId="1" r:id="rId1"/>
    <sheet name="מדריכים" sheetId="2" r:id="rId2"/>
    <sheet name="העשרה" sheetId="3" r:id="rId3"/>
    <sheet name="סל גמיש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3" l="1"/>
  <c r="H6" i="2" l="1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8" i="1"/>
  <c r="D8" i="1"/>
  <c r="E8" i="1"/>
  <c r="F8" i="1"/>
  <c r="G8" i="1"/>
  <c r="H8" i="1"/>
  <c r="C8" i="1"/>
  <c r="B8" i="1"/>
  <c r="J8" i="1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6" i="4"/>
  <c r="J20" i="1"/>
  <c r="J22" i="1" l="1"/>
  <c r="J24" i="1"/>
  <c r="B1" i="4" s="1"/>
  <c r="U33" i="4"/>
  <c r="E33" i="4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1" i="2"/>
  <c r="K11" i="2" s="1"/>
  <c r="J10" i="2"/>
  <c r="K10" i="2" s="1"/>
  <c r="J9" i="2"/>
  <c r="K9" i="2" s="1"/>
  <c r="J8" i="2"/>
  <c r="K8" i="2" s="1"/>
  <c r="J7" i="2"/>
  <c r="K7" i="2" s="1"/>
  <c r="H5" i="2"/>
  <c r="J5" i="2" s="1"/>
  <c r="J3" i="2"/>
  <c r="K3" i="2" s="1"/>
  <c r="K26" i="1"/>
  <c r="O16" i="1"/>
  <c r="I12" i="1"/>
  <c r="F12" i="1"/>
  <c r="E12" i="1"/>
  <c r="D12" i="1"/>
  <c r="C12" i="1"/>
  <c r="B12" i="1"/>
  <c r="M8" i="1"/>
  <c r="O8" i="1" s="1"/>
  <c r="K28" i="1" s="1"/>
  <c r="J7" i="1"/>
  <c r="M7" i="1" s="1"/>
  <c r="O7" i="1" s="1"/>
  <c r="J26" i="1" s="1"/>
  <c r="J6" i="2" l="1"/>
  <c r="K6" i="2" s="1"/>
  <c r="J12" i="2"/>
  <c r="K12" i="2" s="1"/>
  <c r="I4" i="2"/>
  <c r="H4" i="2"/>
  <c r="L26" i="1"/>
  <c r="P33" i="4"/>
  <c r="K24" i="1" s="1"/>
  <c r="Q33" i="3"/>
  <c r="K5" i="2"/>
  <c r="J28" i="1"/>
  <c r="L28" i="1" s="1"/>
  <c r="J55" i="2" l="1"/>
  <c r="M10" i="1" s="1"/>
  <c r="K55" i="2"/>
  <c r="O10" i="1" s="1"/>
  <c r="L24" i="1"/>
  <c r="M24" i="1" s="1"/>
  <c r="O14" i="1"/>
  <c r="J4" i="2"/>
  <c r="K4" i="2" s="1"/>
  <c r="J30" i="1"/>
  <c r="K20" i="1" l="1"/>
  <c r="L20" i="1" s="1"/>
  <c r="M20" i="1" l="1"/>
  <c r="E32" i="3"/>
  <c r="E33" i="3" s="1"/>
  <c r="O12" i="1" l="1"/>
  <c r="K22" i="1"/>
  <c r="L22" i="1" s="1"/>
  <c r="M22" i="1" s="1"/>
  <c r="K30" i="1" l="1"/>
  <c r="L30" i="1" s="1"/>
</calcChain>
</file>

<file path=xl/sharedStrings.xml><?xml version="1.0" encoding="utf-8"?>
<sst xmlns="http://schemas.openxmlformats.org/spreadsheetml/2006/main" count="132" uniqueCount="99">
  <si>
    <t xml:space="preserve">שם ביה"ס </t>
  </si>
  <si>
    <t>סמל מוסד</t>
  </si>
  <si>
    <t>הכנסות</t>
  </si>
  <si>
    <t>הוצאות</t>
  </si>
  <si>
    <t>הנחיות:</t>
  </si>
  <si>
    <t>חט"צ</t>
  </si>
  <si>
    <t>כיתות א</t>
  </si>
  <si>
    <t>כיתות ב</t>
  </si>
  <si>
    <t>כיתות ג</t>
  </si>
  <si>
    <t>כיתות ד</t>
  </si>
  <si>
    <t>כיתות ה</t>
  </si>
  <si>
    <t>כיתות ו</t>
  </si>
  <si>
    <t>כיתות חנ"מ</t>
  </si>
  <si>
    <t>סה"כ</t>
  </si>
  <si>
    <t>שעות</t>
  </si>
  <si>
    <t>ברוטו לשעה</t>
  </si>
  <si>
    <t>א. יש למלא בשורה 1 ו 2 את שם ביה"ס וסמל המוסד ביובל חינוך</t>
  </si>
  <si>
    <t>מספר תלמידים</t>
  </si>
  <si>
    <t>רכז בית ספרי</t>
  </si>
  <si>
    <t>ב. יש למלא בשורה 7 את מספר התלמידים בכל אחת משכבות הגיל</t>
  </si>
  <si>
    <t>סגן רכז</t>
  </si>
  <si>
    <t>רק עבור 150 תלמידים ומעלה</t>
  </si>
  <si>
    <t>ג. משרת הרכז הבית ספרי (עלות מעסיק) תופיע באופן אוטומטי</t>
  </si>
  <si>
    <t>מדריך</t>
  </si>
  <si>
    <t xml:space="preserve">ה. לאחר מילוי פרטי המדריכים בלשונית מדריכים, תופיע עלות המדריכים </t>
  </si>
  <si>
    <t>ו. לאחר מילוי פרטי ספקי ההעשרה בלשונית העשרה, תופיע עלות ההעשרה.</t>
  </si>
  <si>
    <t>תקציב</t>
  </si>
  <si>
    <t xml:space="preserve">העשרה </t>
  </si>
  <si>
    <t>מלגות</t>
  </si>
  <si>
    <t>תקציב עירוני</t>
  </si>
  <si>
    <t>יתרה</t>
  </si>
  <si>
    <t>תקציב מדריכים</t>
  </si>
  <si>
    <t>תקציב העשרה</t>
  </si>
  <si>
    <t>`</t>
  </si>
  <si>
    <t>סל גמיש</t>
  </si>
  <si>
    <t>תקציב רכז</t>
  </si>
  <si>
    <t>תקציב ס. רכז</t>
  </si>
  <si>
    <t>סה"כ תקציב</t>
  </si>
  <si>
    <t>מס"ד</t>
  </si>
  <si>
    <t xml:space="preserve">מספר ת.ז. </t>
  </si>
  <si>
    <t>שם המדריך</t>
  </si>
  <si>
    <t>מעמד</t>
  </si>
  <si>
    <t>טלפון</t>
  </si>
  <si>
    <t>מייל</t>
  </si>
  <si>
    <t>כיתה</t>
  </si>
  <si>
    <t>שעות ליום</t>
  </si>
  <si>
    <t>סה"כ ימים</t>
  </si>
  <si>
    <t>סה"כ שעות</t>
  </si>
  <si>
    <t>עלות</t>
  </si>
  <si>
    <t>הנחיות</t>
  </si>
  <si>
    <t>מורה</t>
  </si>
  <si>
    <t>רכז</t>
  </si>
  <si>
    <t>יש למלא את הנתונים לגבי המורים:</t>
  </si>
  <si>
    <t>ס. רכז</t>
  </si>
  <si>
    <t xml:space="preserve">א. מספר תז </t>
  </si>
  <si>
    <t>מד"צ</t>
  </si>
  <si>
    <t>ב. שם מלא</t>
  </si>
  <si>
    <t>ג. מעמד -  בחירה מתוך רשימה: מורה, מדריך או מד"צ</t>
  </si>
  <si>
    <t>ד. טלפון</t>
  </si>
  <si>
    <t>ה. כתובת דואר אלקטרוני</t>
  </si>
  <si>
    <t xml:space="preserve">ו. ניתן לשנות את הכיתה בהתאם לצורך או להוסיף כיתות </t>
  </si>
  <si>
    <t>ח. המערכת תסכם את מספר השעות והתשלום (המספרים המופיעים הם עלות מעסיק ולא ברוטו לעובד)</t>
  </si>
  <si>
    <t xml:space="preserve">סה"כ </t>
  </si>
  <si>
    <t>רשימת ספקים</t>
  </si>
  <si>
    <t>מדריכי העשרה שכירים</t>
  </si>
  <si>
    <t>שם הספק</t>
  </si>
  <si>
    <t xml:space="preserve">תיאור </t>
  </si>
  <si>
    <t>מספר חשבונית</t>
  </si>
  <si>
    <t>סכום כולל מע"מ</t>
  </si>
  <si>
    <t>ימי פעילות</t>
  </si>
  <si>
    <t xml:space="preserve">ת.ז </t>
  </si>
  <si>
    <t>שם</t>
  </si>
  <si>
    <t>מספר שעות</t>
  </si>
  <si>
    <t>א. יש למלא את שם הספק כפי שיופיע על החשבונית</t>
  </si>
  <si>
    <t>ב. תיאור השירות</t>
  </si>
  <si>
    <t>ג. מספר חשבונית</t>
  </si>
  <si>
    <t>ד. סכום לתשלום כולל מע"מ</t>
  </si>
  <si>
    <t xml:space="preserve">ה. פירוט ימי פעילות של הספק </t>
  </si>
  <si>
    <t>ו. יש למלא פרטי מדריכי העשרה שכירים</t>
  </si>
  <si>
    <t>העברת גירעון מהדרכה</t>
  </si>
  <si>
    <t>ארוחת בוקר קלה</t>
  </si>
  <si>
    <t>מלגות לתלמידים</t>
  </si>
  <si>
    <t>סכום</t>
  </si>
  <si>
    <t>שם התלמיד</t>
  </si>
  <si>
    <t>תקציב סל גמיש</t>
  </si>
  <si>
    <t>תוספת</t>
  </si>
  <si>
    <t>ו. יש למלא פרטי מדריכים נוספים או פרטי המדריכים המקבלים תוספת</t>
  </si>
  <si>
    <t>ד. אם יהיו מעל 150 תלמידים, תופיע משרת סגן הרכז (עלות מעסיק) באופן אוטומטי</t>
  </si>
  <si>
    <t>ז. לאחר מילוי מספרי התלמידים יופיע התקציב במשבצת J30</t>
  </si>
  <si>
    <t>ח. במשבצת K30 תופיע עלות מצטברת עד כה</t>
  </si>
  <si>
    <t>ט. במשבצת L30 תופיע יתרה מעודכנת בכל שלב</t>
  </si>
  <si>
    <t>ז. לאחר הקשת פרטי מורה, יופיע באופן אוטומטי היקף למשרה בקייטנה: 6 שעות ליום ו 15 ימי עבודה. ניתן לשנות את ההיקף על פי הצורך</t>
  </si>
  <si>
    <t>כיתות אפשריות</t>
  </si>
  <si>
    <t>סייעת</t>
  </si>
  <si>
    <t>גננת</t>
  </si>
  <si>
    <t>תוספת כוח אדם/הגדלת השכר למורים, רכז, סגן רכז</t>
  </si>
  <si>
    <t>ז.אופן חישוב תוספת שכר לדוגמה: תוספת של 25 ₪ למורה- 25*6 שעות עבודה ביום*15 ימי עבודה=2250 לרשום בעמודת "תוספת"</t>
  </si>
  <si>
    <t>סטטוס</t>
  </si>
  <si>
    <t>אם הסטטוסים למעלה תקינים-----&gt; הכל תקין, גם אם היתרה בסה"כ תקציב שלילית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</si>
</sst>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[Red]\-#,##0.00\ "/>
    <numFmt numFmtId="165" formatCode="_ * #,##0_ ;_ * \-#,##0_ ;_ * &quot;-&quot;??_ ;_ @_ "/>
  </numFmts>
  <fonts count="15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0"/>
      <color rgb="FF1A73E8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David"/>
      <family val="2"/>
    </font>
    <font>
      <sz val="10"/>
      <color rgb="FF3C4043"/>
      <name val="Arial"/>
      <family val="2"/>
    </font>
    <font>
      <sz val="10"/>
      <color rgb="FF3C4043"/>
      <name val="Arial"/>
      <family val="2"/>
      <scheme val="minor"/>
    </font>
    <font>
      <sz val="11"/>
      <color rgb="FF22222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3" borderId="0" xfId="0" applyFont="1" applyFill="1"/>
    <xf numFmtId="0" fontId="0" fillId="3" borderId="0" xfId="0" applyFill="1"/>
    <xf numFmtId="0" fontId="0" fillId="3" borderId="1" xfId="0" applyFill="1" applyBorder="1"/>
    <xf numFmtId="0" fontId="12" fillId="4" borderId="2" xfId="0" applyFont="1" applyFill="1" applyBorder="1"/>
    <xf numFmtId="0" fontId="0" fillId="0" borderId="0" xfId="0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0" fontId="0" fillId="0" borderId="2" xfId="0" applyBorder="1"/>
    <xf numFmtId="0" fontId="0" fillId="0" borderId="4" xfId="0" applyBorder="1"/>
    <xf numFmtId="164" fontId="0" fillId="0" borderId="3" xfId="0" applyNumberFormat="1" applyBorder="1"/>
    <xf numFmtId="0" fontId="0" fillId="0" borderId="3" xfId="0" applyBorder="1"/>
    <xf numFmtId="165" fontId="12" fillId="4" borderId="3" xfId="1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64" fontId="0" fillId="0" borderId="0" xfId="0" applyNumberFormat="1" applyBorder="1"/>
    <xf numFmtId="0" fontId="0" fillId="0" borderId="10" xfId="0" applyBorder="1"/>
    <xf numFmtId="164" fontId="0" fillId="0" borderId="11" xfId="0" applyNumberFormat="1" applyBorder="1"/>
    <xf numFmtId="0" fontId="14" fillId="0" borderId="1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5;&#1497;&#1502;&#1493;&#1500;&#1496;&#1493;&#1512;%20&#1514;&#1513;&#1508;&#1488;%20&#1502;&#1506;&#1493;&#1491;&#1499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אשי"/>
      <sheetName val="מדריכים"/>
      <sheetName val="העשרה"/>
      <sheetName val="מלגות"/>
      <sheetName val="נקיון ומיגון"/>
    </sheetNames>
    <sheetDataSet>
      <sheetData sheetId="0">
        <row r="20">
          <cell r="L20">
            <v>0</v>
          </cell>
        </row>
      </sheetData>
      <sheetData sheetId="1">
        <row r="2">
          <cell r="K2">
            <v>11810.4</v>
          </cell>
        </row>
      </sheetData>
      <sheetData sheetId="2">
        <row r="32">
          <cell r="E32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90AA5-8A91-441E-8F6A-0BC4D0360323}">
  <dimension ref="A1:W30"/>
  <sheetViews>
    <sheetView rightToLeft="1" tabSelected="1" zoomScaleNormal="100" workbookViewId="0">
      <selection activeCell="C13" sqref="C13"/>
    </sheetView>
  </sheetViews>
  <sheetFormatPr defaultRowHeight="14.25" x14ac:dyDescent="0.2"/>
  <cols>
    <col min="1" max="1" width="11.75" bestFit="1" customWidth="1"/>
    <col min="2" max="2" width="10.375" bestFit="1" customWidth="1"/>
    <col min="4" max="4" width="10.375" bestFit="1" customWidth="1"/>
    <col min="9" max="9" width="11.75" bestFit="1" customWidth="1"/>
    <col min="10" max="10" width="12.125" customWidth="1"/>
    <col min="11" max="11" width="12.75" customWidth="1"/>
    <col min="12" max="12" width="13.25" customWidth="1"/>
    <col min="13" max="13" width="64.125" bestFit="1" customWidth="1"/>
    <col min="15" max="15" width="10.375" bestFit="1" customWidth="1"/>
  </cols>
  <sheetData>
    <row r="1" spans="1:23" x14ac:dyDescent="0.2">
      <c r="A1" t="s">
        <v>0</v>
      </c>
      <c r="B1" s="1"/>
    </row>
    <row r="2" spans="1:23" x14ac:dyDescent="0.2">
      <c r="A2" t="s">
        <v>1</v>
      </c>
      <c r="B2" s="1"/>
    </row>
    <row r="4" spans="1:23" x14ac:dyDescent="0.2">
      <c r="A4" t="s">
        <v>2</v>
      </c>
      <c r="L4" t="s">
        <v>3</v>
      </c>
    </row>
    <row r="5" spans="1:23" x14ac:dyDescent="0.2">
      <c r="T5" t="s">
        <v>4</v>
      </c>
    </row>
    <row r="6" spans="1:23" x14ac:dyDescent="0.2"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M6" t="s">
        <v>14</v>
      </c>
      <c r="N6" t="s">
        <v>15</v>
      </c>
      <c r="O6" t="s">
        <v>13</v>
      </c>
      <c r="T6" t="s">
        <v>16</v>
      </c>
    </row>
    <row r="7" spans="1:23" x14ac:dyDescent="0.2">
      <c r="A7" t="s">
        <v>17</v>
      </c>
      <c r="B7" s="1"/>
      <c r="C7" s="1"/>
      <c r="D7" s="1"/>
      <c r="E7" s="1"/>
      <c r="F7" s="1"/>
      <c r="G7" s="1"/>
      <c r="H7" s="1"/>
      <c r="I7" s="1"/>
      <c r="J7" s="2">
        <f>SUM(B7:I7)</f>
        <v>0</v>
      </c>
      <c r="L7" t="s">
        <v>18</v>
      </c>
      <c r="M7">
        <f>IF(J7&gt;0,7*15+9,0)</f>
        <v>0</v>
      </c>
      <c r="N7">
        <v>75</v>
      </c>
      <c r="O7" s="3">
        <f>+M7*103.6</f>
        <v>0</v>
      </c>
      <c r="T7" s="4" t="s">
        <v>19</v>
      </c>
    </row>
    <row r="8" spans="1:23" x14ac:dyDescent="0.2">
      <c r="A8" t="s">
        <v>92</v>
      </c>
      <c r="B8" s="21">
        <f>B7/25</f>
        <v>0</v>
      </c>
      <c r="C8" s="21">
        <f>C7/28</f>
        <v>0</v>
      </c>
      <c r="D8" s="21">
        <f t="shared" ref="D8:H8" si="0">D7/28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>I7/8</f>
        <v>0</v>
      </c>
      <c r="J8" s="20">
        <f>SUM(B8:I8)</f>
        <v>0</v>
      </c>
      <c r="L8" t="s">
        <v>20</v>
      </c>
      <c r="M8">
        <f>IF(SUM(B7:I7)&gt;149, 6*15+3,0)</f>
        <v>0</v>
      </c>
      <c r="N8">
        <v>75</v>
      </c>
      <c r="O8" s="3">
        <f t="shared" ref="O8" si="1">+M8*103.6</f>
        <v>0</v>
      </c>
      <c r="P8" t="s">
        <v>21</v>
      </c>
      <c r="T8" t="s">
        <v>22</v>
      </c>
    </row>
    <row r="9" spans="1:23" x14ac:dyDescent="0.2">
      <c r="O9" s="3"/>
      <c r="T9" t="s">
        <v>87</v>
      </c>
    </row>
    <row r="10" spans="1:23" x14ac:dyDescent="0.2">
      <c r="L10" t="s">
        <v>23</v>
      </c>
      <c r="M10">
        <f>+מדריכים!J55</f>
        <v>0</v>
      </c>
      <c r="O10" s="3">
        <f>+מדריכים!K55</f>
        <v>0</v>
      </c>
      <c r="T10" t="s">
        <v>24</v>
      </c>
    </row>
    <row r="11" spans="1:23" x14ac:dyDescent="0.2">
      <c r="O11" s="3"/>
      <c r="T11" t="s">
        <v>25</v>
      </c>
    </row>
    <row r="12" spans="1:23" x14ac:dyDescent="0.2">
      <c r="A12" s="5" t="s">
        <v>26</v>
      </c>
      <c r="B12" s="5">
        <f>+B7*917.4/18*27</f>
        <v>0</v>
      </c>
      <c r="C12" s="5">
        <f>+C7*682.6/18*27</f>
        <v>0</v>
      </c>
      <c r="D12" s="5">
        <f t="shared" ref="D12:F12" si="2">+D7*682.6/18*27</f>
        <v>0</v>
      </c>
      <c r="E12" s="5">
        <f t="shared" si="2"/>
        <v>0</v>
      </c>
      <c r="F12" s="5">
        <f t="shared" si="2"/>
        <v>0</v>
      </c>
      <c r="G12" s="5"/>
      <c r="H12" s="5"/>
      <c r="I12" s="5">
        <f>+I7*2228.5/18*27</f>
        <v>0</v>
      </c>
      <c r="L12" t="s">
        <v>27</v>
      </c>
      <c r="O12" s="3">
        <f>+העשרה!E33+העשרה!Q33</f>
        <v>0</v>
      </c>
      <c r="T12" t="s">
        <v>88</v>
      </c>
    </row>
    <row r="13" spans="1:23" x14ac:dyDescent="0.2">
      <c r="T13" s="6" t="s">
        <v>89</v>
      </c>
      <c r="U13" s="6"/>
      <c r="V13" s="6"/>
      <c r="W13" s="6"/>
    </row>
    <row r="14" spans="1:23" x14ac:dyDescent="0.2">
      <c r="L14" t="s">
        <v>34</v>
      </c>
      <c r="O14" s="3">
        <f>+K24</f>
        <v>0</v>
      </c>
      <c r="T14" s="6" t="s">
        <v>90</v>
      </c>
      <c r="U14" s="6"/>
      <c r="V14" s="6"/>
      <c r="W14" s="6"/>
    </row>
    <row r="16" spans="1:23" x14ac:dyDescent="0.2">
      <c r="L16" s="5" t="s">
        <v>28</v>
      </c>
      <c r="M16" s="5"/>
      <c r="N16" s="5"/>
      <c r="O16" s="5">
        <f>6.4*(C7+D7+E7+F7)+22.5*I7</f>
        <v>0</v>
      </c>
      <c r="P16" s="5" t="s">
        <v>29</v>
      </c>
    </row>
    <row r="17" spans="2:13" ht="15" thickBot="1" x14ac:dyDescent="0.25"/>
    <row r="18" spans="2:13" x14ac:dyDescent="0.2">
      <c r="I18" s="27"/>
      <c r="J18" s="28" t="s">
        <v>2</v>
      </c>
      <c r="K18" s="28" t="s">
        <v>3</v>
      </c>
      <c r="L18" s="28" t="s">
        <v>30</v>
      </c>
      <c r="M18" s="29" t="s">
        <v>97</v>
      </c>
    </row>
    <row r="19" spans="2:13" x14ac:dyDescent="0.2">
      <c r="I19" s="30"/>
      <c r="J19" s="31"/>
      <c r="K19" s="31"/>
      <c r="L19" s="31"/>
      <c r="M19" s="32"/>
    </row>
    <row r="20" spans="2:13" x14ac:dyDescent="0.2">
      <c r="I20" s="30" t="s">
        <v>31</v>
      </c>
      <c r="J20" s="33">
        <f>+((C7+D7+E7+F7+G7+H7)*333+1165.5*I7+345.3*B7)</f>
        <v>0</v>
      </c>
      <c r="K20" s="33">
        <f>מדריכים!K55</f>
        <v>0</v>
      </c>
      <c r="L20" s="33">
        <f>+J20-K20</f>
        <v>0</v>
      </c>
      <c r="M20" s="32" t="str">
        <f>IF(L20&lt;0,IF(-L20/J22&lt;0.25,"תקין, ניתן לקזז את הגרעון מתוך תקציב ההעשרה","לא תקין, עליך לקזז במדריכים"),"תקין")</f>
        <v>תקין</v>
      </c>
    </row>
    <row r="21" spans="2:13" x14ac:dyDescent="0.2">
      <c r="I21" s="30"/>
      <c r="J21" s="31"/>
      <c r="K21" s="33"/>
      <c r="L21" s="31"/>
      <c r="M21" s="32"/>
    </row>
    <row r="22" spans="2:13" x14ac:dyDescent="0.2">
      <c r="I22" s="30" t="s">
        <v>32</v>
      </c>
      <c r="J22" s="33">
        <f>(1400/5*15/28*(C7+D7+E7+F7+G7+H7)+1100/5*15/8*I7+1400/5*15/25*B7)</f>
        <v>0</v>
      </c>
      <c r="K22" s="33">
        <f>העשרה!E33+העשרה!Q33</f>
        <v>0</v>
      </c>
      <c r="L22" s="33">
        <f>J22-K22</f>
        <v>0</v>
      </c>
      <c r="M22" s="32" t="str">
        <f>+IF(L20&lt;0,IF(L22&lt;0,"אין לך רזרבה בתקציב הדרכה כדי לכסות את הגרעון","תקין"),IF(L22&lt;0,IF(-L22/J20&lt;0.25,"תקין ניתן לקזז את הכסף מהדרכה","לא תקין"),"תקין"))</f>
        <v>תקין</v>
      </c>
    </row>
    <row r="23" spans="2:13" x14ac:dyDescent="0.2">
      <c r="I23" s="30"/>
      <c r="J23" s="31"/>
      <c r="K23" s="31"/>
      <c r="L23" s="31"/>
      <c r="M23" s="32"/>
    </row>
    <row r="24" spans="2:13" x14ac:dyDescent="0.2">
      <c r="B24" t="s">
        <v>33</v>
      </c>
      <c r="I24" s="30" t="s">
        <v>34</v>
      </c>
      <c r="J24" s="33">
        <f>(1000/5*15/28*(C7+D7+E7+F7+G7+H7)+300/5*15/8*I7+800/5*15/25*B7)</f>
        <v>0</v>
      </c>
      <c r="K24" s="33">
        <f>'סל גמיש'!E33+'סל גמיש'!P33+'סל גמיש'!U33</f>
        <v>0</v>
      </c>
      <c r="L24" s="33">
        <f>+J24-K24</f>
        <v>0</v>
      </c>
      <c r="M24" s="32" t="str">
        <f>IF(L24&gt;=0,"תקין","לא תקין")</f>
        <v>תקין</v>
      </c>
    </row>
    <row r="25" spans="2:13" x14ac:dyDescent="0.2">
      <c r="I25" s="30"/>
      <c r="J25" s="31"/>
      <c r="K25" s="31"/>
      <c r="L25" s="31"/>
      <c r="M25" s="32"/>
    </row>
    <row r="26" spans="2:13" x14ac:dyDescent="0.2">
      <c r="I26" s="30" t="s">
        <v>35</v>
      </c>
      <c r="J26" s="33">
        <f>O7</f>
        <v>0</v>
      </c>
      <c r="K26" s="33">
        <f>+[1]מדריכים!K2</f>
        <v>11810.4</v>
      </c>
      <c r="L26" s="33">
        <f>+J26-K26</f>
        <v>-11810.4</v>
      </c>
      <c r="M26" s="32"/>
    </row>
    <row r="27" spans="2:13" x14ac:dyDescent="0.2">
      <c r="I27" s="30"/>
      <c r="J27" s="31"/>
      <c r="K27" s="31"/>
      <c r="L27" s="31"/>
      <c r="M27" s="32"/>
    </row>
    <row r="28" spans="2:13" x14ac:dyDescent="0.2">
      <c r="I28" s="30" t="s">
        <v>36</v>
      </c>
      <c r="J28" s="33">
        <f>+O8</f>
        <v>0</v>
      </c>
      <c r="K28" s="33">
        <f>+O8</f>
        <v>0</v>
      </c>
      <c r="L28" s="33">
        <f>+J28-K28</f>
        <v>0</v>
      </c>
      <c r="M28" s="32"/>
    </row>
    <row r="29" spans="2:13" x14ac:dyDescent="0.2">
      <c r="I29" s="30"/>
      <c r="J29" s="31"/>
      <c r="K29" s="31"/>
      <c r="L29" s="31"/>
      <c r="M29" s="32"/>
    </row>
    <row r="30" spans="2:13" ht="15.75" thickBot="1" x14ac:dyDescent="0.3">
      <c r="I30" s="34" t="s">
        <v>37</v>
      </c>
      <c r="J30" s="35">
        <f>+J20+J22+J24+J26+J28</f>
        <v>0</v>
      </c>
      <c r="K30" s="35">
        <f>+K20+K22+K24+K26+K28</f>
        <v>11810.4</v>
      </c>
      <c r="L30" s="35">
        <f>+J30-K30</f>
        <v>-11810.4</v>
      </c>
      <c r="M30" s="36" t="s">
        <v>98</v>
      </c>
    </row>
  </sheetData>
  <protectedRanges>
    <protectedRange sqref="B1:B2" name="סמל מוסד"/>
    <protectedRange sqref="B7:I7" name="מספרי תלמידים"/>
  </protectedRange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A9C21-4A7A-4099-8528-F286E5FAD54F}">
  <dimension ref="A2:S55"/>
  <sheetViews>
    <sheetView rightToLeft="1" workbookViewId="0">
      <selection activeCell="B14" sqref="B14"/>
    </sheetView>
  </sheetViews>
  <sheetFormatPr defaultRowHeight="14.25" x14ac:dyDescent="0.2"/>
  <cols>
    <col min="1" max="1" width="28.875" bestFit="1" customWidth="1"/>
    <col min="2" max="2" width="12.25" bestFit="1" customWidth="1"/>
    <col min="5" max="5" width="9.875" bestFit="1" customWidth="1"/>
    <col min="7" max="7" width="11.375" bestFit="1" customWidth="1"/>
    <col min="11" max="11" width="10.375" bestFit="1" customWidth="1"/>
    <col min="19" max="19" width="5.375" hidden="1" customWidth="1"/>
  </cols>
  <sheetData>
    <row r="2" spans="1:19" x14ac:dyDescent="0.2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N2" t="s">
        <v>49</v>
      </c>
      <c r="S2" t="s">
        <v>50</v>
      </c>
    </row>
    <row r="3" spans="1:19" x14ac:dyDescent="0.2">
      <c r="A3">
        <v>1</v>
      </c>
      <c r="D3" t="s">
        <v>51</v>
      </c>
      <c r="F3" s="7"/>
      <c r="H3">
        <v>7</v>
      </c>
      <c r="I3">
        <v>15</v>
      </c>
      <c r="J3">
        <f>+I3*H3+9</f>
        <v>114</v>
      </c>
      <c r="K3" s="3">
        <f>+J3*103.6</f>
        <v>11810.4</v>
      </c>
      <c r="N3" t="s">
        <v>52</v>
      </c>
      <c r="S3" t="s">
        <v>23</v>
      </c>
    </row>
    <row r="4" spans="1:19" x14ac:dyDescent="0.2">
      <c r="A4">
        <v>2</v>
      </c>
      <c r="D4" s="4" t="s">
        <v>53</v>
      </c>
      <c r="E4" s="4"/>
      <c r="F4" s="4"/>
      <c r="G4" s="4"/>
      <c r="H4" s="19">
        <f>IF(מרכז!J7&gt;=150,"6",0)</f>
        <v>0</v>
      </c>
      <c r="I4" s="19">
        <f>IF(מרכז!J7&gt;=150,"15",0)</f>
        <v>0</v>
      </c>
      <c r="J4">
        <f>IF(I4&lt;&gt;0,3,0)+I4*H4</f>
        <v>0</v>
      </c>
      <c r="K4" s="3">
        <f>+J4*103.6</f>
        <v>0</v>
      </c>
      <c r="N4" t="s">
        <v>54</v>
      </c>
      <c r="S4" t="s">
        <v>55</v>
      </c>
    </row>
    <row r="5" spans="1:19" ht="15.75" x14ac:dyDescent="0.25">
      <c r="A5">
        <v>3</v>
      </c>
      <c r="B5" s="8"/>
      <c r="C5" s="9"/>
      <c r="E5" s="8"/>
      <c r="F5" s="10"/>
      <c r="H5" t="str">
        <f t="shared" ref="H5:H13" si="0">IF(B5&lt;&gt;0,6,"הזן")</f>
        <v>הזן</v>
      </c>
      <c r="I5" t="str">
        <f t="shared" ref="I5:I13" si="1">IF(B5&lt;&gt;0,15,"הזן")</f>
        <v>הזן</v>
      </c>
      <c r="J5">
        <f t="shared" ref="J5:J29" si="2">IF(H5="הזן",0,H5*I5)</f>
        <v>0</v>
      </c>
      <c r="K5" s="3">
        <f>IF(D5="מורה",J5*103.6,IF(D5="סייעת",J5*52,IF(D5="גננת",J5*103.6,IF(D5="מדריך",J5*70,J5*41))))</f>
        <v>0</v>
      </c>
      <c r="N5" t="s">
        <v>56</v>
      </c>
      <c r="S5" t="s">
        <v>94</v>
      </c>
    </row>
    <row r="6" spans="1:19" ht="15.75" x14ac:dyDescent="0.25">
      <c r="A6">
        <v>4</v>
      </c>
      <c r="B6" s="8"/>
      <c r="C6" s="9"/>
      <c r="E6" s="8"/>
      <c r="F6" s="10"/>
      <c r="H6" t="str">
        <f t="shared" si="0"/>
        <v>הזן</v>
      </c>
      <c r="I6" t="str">
        <f t="shared" si="1"/>
        <v>הזן</v>
      </c>
      <c r="J6">
        <f t="shared" si="2"/>
        <v>0</v>
      </c>
      <c r="K6" s="3">
        <f>IF(D6="מורה",J6*103.6,IF(D6="סייעת",J6*52,IF(D6="גננת",J6*103.6,IF(D6="מדריך",J6*70,J6*52))))</f>
        <v>0</v>
      </c>
      <c r="N6" t="s">
        <v>57</v>
      </c>
      <c r="S6" t="s">
        <v>93</v>
      </c>
    </row>
    <row r="7" spans="1:19" ht="15.75" x14ac:dyDescent="0.25">
      <c r="A7">
        <v>5</v>
      </c>
      <c r="B7" s="8"/>
      <c r="C7" s="9"/>
      <c r="E7" s="10"/>
      <c r="F7" s="10"/>
      <c r="H7" t="str">
        <f t="shared" si="0"/>
        <v>הזן</v>
      </c>
      <c r="I7" t="str">
        <f t="shared" si="1"/>
        <v>הזן</v>
      </c>
      <c r="J7">
        <f t="shared" si="2"/>
        <v>0</v>
      </c>
      <c r="K7" s="3">
        <f t="shared" ref="K7:K54" si="3">IF(D7="מורה",J7*103.6,IF(D7="סייעת",J7*52,IF(D7="גננת",J7*103.6,IF(D7="מדריך",J7*70,J7*41))))</f>
        <v>0</v>
      </c>
      <c r="N7" t="s">
        <v>58</v>
      </c>
    </row>
    <row r="8" spans="1:19" ht="15.75" x14ac:dyDescent="0.25">
      <c r="A8">
        <v>6</v>
      </c>
      <c r="B8" s="8"/>
      <c r="C8" s="9"/>
      <c r="F8" s="10"/>
      <c r="H8" t="str">
        <f t="shared" si="0"/>
        <v>הזן</v>
      </c>
      <c r="I8" t="str">
        <f t="shared" si="1"/>
        <v>הזן</v>
      </c>
      <c r="J8">
        <f t="shared" si="2"/>
        <v>0</v>
      </c>
      <c r="K8" s="3">
        <f t="shared" si="3"/>
        <v>0</v>
      </c>
      <c r="N8" t="s">
        <v>59</v>
      </c>
    </row>
    <row r="9" spans="1:19" ht="15.75" x14ac:dyDescent="0.25">
      <c r="A9">
        <v>7</v>
      </c>
      <c r="B9" s="8"/>
      <c r="C9" s="9"/>
      <c r="E9" s="10"/>
      <c r="F9" s="10"/>
      <c r="H9" t="str">
        <f t="shared" si="0"/>
        <v>הזן</v>
      </c>
      <c r="I9" t="str">
        <f t="shared" si="1"/>
        <v>הזן</v>
      </c>
      <c r="J9">
        <f t="shared" si="2"/>
        <v>0</v>
      </c>
      <c r="K9" s="3">
        <f t="shared" si="3"/>
        <v>0</v>
      </c>
      <c r="N9" t="s">
        <v>60</v>
      </c>
    </row>
    <row r="10" spans="1:19" ht="15.75" x14ac:dyDescent="0.25">
      <c r="A10">
        <v>8</v>
      </c>
      <c r="B10" s="8"/>
      <c r="C10" s="9"/>
      <c r="E10" s="10"/>
      <c r="F10" s="10"/>
      <c r="H10" t="str">
        <f t="shared" si="0"/>
        <v>הזן</v>
      </c>
      <c r="I10" t="str">
        <f t="shared" si="1"/>
        <v>הזן</v>
      </c>
      <c r="J10">
        <f t="shared" si="2"/>
        <v>0</v>
      </c>
      <c r="K10" s="3">
        <f t="shared" si="3"/>
        <v>0</v>
      </c>
      <c r="N10" t="s">
        <v>91</v>
      </c>
    </row>
    <row r="11" spans="1:19" ht="15.75" x14ac:dyDescent="0.25">
      <c r="A11">
        <v>9</v>
      </c>
      <c r="B11" s="8"/>
      <c r="C11" s="9"/>
      <c r="E11" s="10"/>
      <c r="F11" s="10"/>
      <c r="H11" t="str">
        <f t="shared" si="0"/>
        <v>הזן</v>
      </c>
      <c r="I11" t="str">
        <f t="shared" si="1"/>
        <v>הזן</v>
      </c>
      <c r="J11">
        <f t="shared" si="2"/>
        <v>0</v>
      </c>
      <c r="K11" s="3">
        <f t="shared" si="3"/>
        <v>0</v>
      </c>
      <c r="N11" t="s">
        <v>61</v>
      </c>
    </row>
    <row r="12" spans="1:19" ht="15.75" x14ac:dyDescent="0.25">
      <c r="A12">
        <v>10</v>
      </c>
      <c r="B12" s="8"/>
      <c r="C12" s="9"/>
      <c r="E12" s="10"/>
      <c r="F12" s="10"/>
      <c r="H12" t="str">
        <f t="shared" si="0"/>
        <v>הזן</v>
      </c>
      <c r="I12" t="str">
        <f t="shared" si="1"/>
        <v>הזן</v>
      </c>
      <c r="J12">
        <f t="shared" si="2"/>
        <v>0</v>
      </c>
      <c r="K12" s="3">
        <f t="shared" si="3"/>
        <v>0</v>
      </c>
    </row>
    <row r="13" spans="1:19" ht="15.75" x14ac:dyDescent="0.25">
      <c r="A13">
        <v>11</v>
      </c>
      <c r="B13" s="8"/>
      <c r="C13" s="9"/>
      <c r="E13" s="10"/>
      <c r="F13" s="10"/>
      <c r="H13" t="str">
        <f t="shared" si="0"/>
        <v>הזן</v>
      </c>
      <c r="I13" t="str">
        <f t="shared" si="1"/>
        <v>הזן</v>
      </c>
      <c r="J13">
        <f t="shared" si="2"/>
        <v>0</v>
      </c>
      <c r="K13" s="3">
        <f t="shared" si="3"/>
        <v>0</v>
      </c>
    </row>
    <row r="14" spans="1:19" ht="15.75" x14ac:dyDescent="0.25">
      <c r="A14">
        <v>12</v>
      </c>
      <c r="B14" s="8"/>
      <c r="C14" s="9"/>
      <c r="E14" s="10"/>
      <c r="F14" s="10"/>
      <c r="H14" t="str">
        <f t="shared" ref="H14:H54" si="4">IF(B14&lt;&gt;0,6,"הזן")</f>
        <v>הזן</v>
      </c>
      <c r="I14" t="str">
        <f t="shared" ref="I14:I54" si="5">IF(B14&lt;&gt;0,15,"הזן")</f>
        <v>הזן</v>
      </c>
      <c r="J14">
        <f t="shared" si="2"/>
        <v>0</v>
      </c>
      <c r="K14" s="3">
        <f t="shared" si="3"/>
        <v>0</v>
      </c>
    </row>
    <row r="15" spans="1:19" ht="15.75" x14ac:dyDescent="0.25">
      <c r="A15">
        <v>13</v>
      </c>
      <c r="B15" s="8"/>
      <c r="C15" s="9"/>
      <c r="E15" s="10"/>
      <c r="F15" s="10"/>
      <c r="H15" t="str">
        <f t="shared" si="4"/>
        <v>הזן</v>
      </c>
      <c r="I15" t="str">
        <f t="shared" si="5"/>
        <v>הזן</v>
      </c>
      <c r="J15">
        <f t="shared" si="2"/>
        <v>0</v>
      </c>
      <c r="K15" s="3">
        <f t="shared" si="3"/>
        <v>0</v>
      </c>
    </row>
    <row r="16" spans="1:19" ht="15.75" x14ac:dyDescent="0.25">
      <c r="A16">
        <v>14</v>
      </c>
      <c r="B16" s="8"/>
      <c r="C16" s="9"/>
      <c r="E16" s="10"/>
      <c r="F16" s="10"/>
      <c r="H16" t="str">
        <f t="shared" si="4"/>
        <v>הזן</v>
      </c>
      <c r="I16" t="str">
        <f t="shared" si="5"/>
        <v>הזן</v>
      </c>
      <c r="J16">
        <f t="shared" si="2"/>
        <v>0</v>
      </c>
      <c r="K16" s="3">
        <f t="shared" si="3"/>
        <v>0</v>
      </c>
    </row>
    <row r="17" spans="1:11" ht="15.75" x14ac:dyDescent="0.25">
      <c r="A17">
        <v>15</v>
      </c>
      <c r="B17" s="8"/>
      <c r="C17" s="9"/>
      <c r="E17" s="10"/>
      <c r="F17" s="11"/>
      <c r="H17" t="str">
        <f t="shared" si="4"/>
        <v>הזן</v>
      </c>
      <c r="I17" t="str">
        <f t="shared" si="5"/>
        <v>הזן</v>
      </c>
      <c r="J17">
        <f t="shared" si="2"/>
        <v>0</v>
      </c>
      <c r="K17" s="3">
        <f t="shared" si="3"/>
        <v>0</v>
      </c>
    </row>
    <row r="18" spans="1:11" ht="15.75" x14ac:dyDescent="0.25">
      <c r="A18">
        <v>16</v>
      </c>
      <c r="B18" s="8"/>
      <c r="C18" s="9"/>
      <c r="E18" s="10"/>
      <c r="F18" s="10"/>
      <c r="H18" t="str">
        <f t="shared" si="4"/>
        <v>הזן</v>
      </c>
      <c r="I18" t="str">
        <f t="shared" si="5"/>
        <v>הזן</v>
      </c>
      <c r="J18">
        <f t="shared" si="2"/>
        <v>0</v>
      </c>
      <c r="K18" s="3">
        <f t="shared" si="3"/>
        <v>0</v>
      </c>
    </row>
    <row r="19" spans="1:11" ht="15.75" x14ac:dyDescent="0.25">
      <c r="A19">
        <v>17</v>
      </c>
      <c r="B19" s="8"/>
      <c r="C19" s="9"/>
      <c r="E19" s="10"/>
      <c r="F19" s="10"/>
      <c r="H19" t="str">
        <f t="shared" si="4"/>
        <v>הזן</v>
      </c>
      <c r="I19" t="str">
        <f t="shared" si="5"/>
        <v>הזן</v>
      </c>
      <c r="J19">
        <f t="shared" si="2"/>
        <v>0</v>
      </c>
      <c r="K19" s="3">
        <f t="shared" si="3"/>
        <v>0</v>
      </c>
    </row>
    <row r="20" spans="1:11" ht="15.75" x14ac:dyDescent="0.25">
      <c r="A20">
        <v>18</v>
      </c>
      <c r="B20" s="8"/>
      <c r="C20" s="9"/>
      <c r="E20" s="10"/>
      <c r="F20" s="10"/>
      <c r="H20" t="str">
        <f t="shared" si="4"/>
        <v>הזן</v>
      </c>
      <c r="I20" t="str">
        <f t="shared" si="5"/>
        <v>הזן</v>
      </c>
      <c r="J20">
        <f t="shared" si="2"/>
        <v>0</v>
      </c>
      <c r="K20" s="3">
        <f t="shared" si="3"/>
        <v>0</v>
      </c>
    </row>
    <row r="21" spans="1:11" x14ac:dyDescent="0.2">
      <c r="A21">
        <v>19</v>
      </c>
      <c r="B21" s="8"/>
      <c r="C21" s="9"/>
      <c r="E21" s="12"/>
      <c r="F21" s="13"/>
      <c r="H21" t="str">
        <f t="shared" si="4"/>
        <v>הזן</v>
      </c>
      <c r="I21" t="str">
        <f t="shared" si="5"/>
        <v>הזן</v>
      </c>
      <c r="J21">
        <f t="shared" si="2"/>
        <v>0</v>
      </c>
      <c r="K21" s="3">
        <f t="shared" si="3"/>
        <v>0</v>
      </c>
    </row>
    <row r="22" spans="1:11" ht="15.75" x14ac:dyDescent="0.25">
      <c r="A22">
        <v>20</v>
      </c>
      <c r="B22" s="8"/>
      <c r="C22" s="9"/>
      <c r="E22" s="10"/>
      <c r="H22" t="str">
        <f t="shared" si="4"/>
        <v>הזן</v>
      </c>
      <c r="I22" t="str">
        <f t="shared" si="5"/>
        <v>הזן</v>
      </c>
      <c r="J22">
        <f t="shared" si="2"/>
        <v>0</v>
      </c>
      <c r="K22" s="3">
        <f t="shared" si="3"/>
        <v>0</v>
      </c>
    </row>
    <row r="23" spans="1:11" x14ac:dyDescent="0.2">
      <c r="A23">
        <v>21</v>
      </c>
      <c r="B23" s="8"/>
      <c r="C23" s="9"/>
      <c r="H23" t="str">
        <f t="shared" si="4"/>
        <v>הזן</v>
      </c>
      <c r="I23" t="str">
        <f t="shared" si="5"/>
        <v>הזן</v>
      </c>
      <c r="J23">
        <f t="shared" si="2"/>
        <v>0</v>
      </c>
      <c r="K23" s="3">
        <f t="shared" si="3"/>
        <v>0</v>
      </c>
    </row>
    <row r="24" spans="1:11" x14ac:dyDescent="0.2">
      <c r="A24">
        <v>22</v>
      </c>
      <c r="B24" s="8"/>
      <c r="C24" s="9"/>
      <c r="H24" t="str">
        <f t="shared" si="4"/>
        <v>הזן</v>
      </c>
      <c r="I24" t="str">
        <f t="shared" si="5"/>
        <v>הזן</v>
      </c>
      <c r="J24">
        <f t="shared" si="2"/>
        <v>0</v>
      </c>
      <c r="K24" s="3">
        <f t="shared" si="3"/>
        <v>0</v>
      </c>
    </row>
    <row r="25" spans="1:11" x14ac:dyDescent="0.2">
      <c r="A25">
        <v>23</v>
      </c>
      <c r="B25" s="8"/>
      <c r="C25" s="9"/>
      <c r="H25" t="str">
        <f t="shared" si="4"/>
        <v>הזן</v>
      </c>
      <c r="I25" t="str">
        <f t="shared" si="5"/>
        <v>הזן</v>
      </c>
      <c r="J25">
        <f t="shared" si="2"/>
        <v>0</v>
      </c>
      <c r="K25" s="3">
        <f t="shared" si="3"/>
        <v>0</v>
      </c>
    </row>
    <row r="26" spans="1:11" x14ac:dyDescent="0.2">
      <c r="A26">
        <v>24</v>
      </c>
      <c r="B26" s="8"/>
      <c r="C26" s="9"/>
      <c r="H26" t="str">
        <f t="shared" si="4"/>
        <v>הזן</v>
      </c>
      <c r="I26" t="str">
        <f t="shared" si="5"/>
        <v>הזן</v>
      </c>
      <c r="J26">
        <f t="shared" si="2"/>
        <v>0</v>
      </c>
      <c r="K26" s="3">
        <f t="shared" si="3"/>
        <v>0</v>
      </c>
    </row>
    <row r="27" spans="1:11" x14ac:dyDescent="0.2">
      <c r="A27">
        <v>25</v>
      </c>
      <c r="C27" s="9"/>
      <c r="H27" t="str">
        <f t="shared" si="4"/>
        <v>הזן</v>
      </c>
      <c r="I27" t="str">
        <f t="shared" si="5"/>
        <v>הזן</v>
      </c>
      <c r="J27">
        <f t="shared" si="2"/>
        <v>0</v>
      </c>
      <c r="K27" s="3">
        <f t="shared" si="3"/>
        <v>0</v>
      </c>
    </row>
    <row r="28" spans="1:11" x14ac:dyDescent="0.2">
      <c r="A28">
        <v>26</v>
      </c>
      <c r="C28" s="9"/>
      <c r="H28" t="str">
        <f t="shared" si="4"/>
        <v>הזן</v>
      </c>
      <c r="I28" t="str">
        <f t="shared" si="5"/>
        <v>הזן</v>
      </c>
      <c r="J28">
        <f t="shared" si="2"/>
        <v>0</v>
      </c>
      <c r="K28" s="3">
        <f t="shared" si="3"/>
        <v>0</v>
      </c>
    </row>
    <row r="29" spans="1:11" x14ac:dyDescent="0.2">
      <c r="A29">
        <v>27</v>
      </c>
      <c r="C29" s="9"/>
      <c r="H29" t="str">
        <f t="shared" si="4"/>
        <v>הזן</v>
      </c>
      <c r="I29" t="str">
        <f t="shared" si="5"/>
        <v>הזן</v>
      </c>
      <c r="J29">
        <f t="shared" si="2"/>
        <v>0</v>
      </c>
      <c r="K29" s="3">
        <f t="shared" si="3"/>
        <v>0</v>
      </c>
    </row>
    <row r="30" spans="1:11" x14ac:dyDescent="0.2">
      <c r="A30">
        <v>28</v>
      </c>
      <c r="C30" s="9"/>
      <c r="H30" t="str">
        <f t="shared" si="4"/>
        <v>הזן</v>
      </c>
      <c r="I30" t="str">
        <f t="shared" si="5"/>
        <v>הזן</v>
      </c>
      <c r="J30">
        <f>IF(H30="הזן",0,H30*I30)</f>
        <v>0</v>
      </c>
      <c r="K30" s="3">
        <f t="shared" si="3"/>
        <v>0</v>
      </c>
    </row>
    <row r="31" spans="1:11" x14ac:dyDescent="0.2">
      <c r="A31">
        <v>29</v>
      </c>
      <c r="H31" t="str">
        <f t="shared" si="4"/>
        <v>הזן</v>
      </c>
      <c r="I31" t="str">
        <f t="shared" si="5"/>
        <v>הזן</v>
      </c>
      <c r="J31">
        <f t="shared" ref="J31:J54" si="6">IF(H31="הזן",0,H31*I31)</f>
        <v>0</v>
      </c>
      <c r="K31" s="3">
        <f t="shared" si="3"/>
        <v>0</v>
      </c>
    </row>
    <row r="32" spans="1:11" x14ac:dyDescent="0.2">
      <c r="A32">
        <v>30</v>
      </c>
      <c r="H32" t="str">
        <f t="shared" si="4"/>
        <v>הזן</v>
      </c>
      <c r="I32" t="str">
        <f t="shared" si="5"/>
        <v>הזן</v>
      </c>
      <c r="J32">
        <f t="shared" si="6"/>
        <v>0</v>
      </c>
      <c r="K32" s="3">
        <f t="shared" si="3"/>
        <v>0</v>
      </c>
    </row>
    <row r="33" spans="1:11" x14ac:dyDescent="0.2">
      <c r="A33">
        <v>31</v>
      </c>
      <c r="H33" t="str">
        <f t="shared" si="4"/>
        <v>הזן</v>
      </c>
      <c r="I33" t="str">
        <f t="shared" si="5"/>
        <v>הזן</v>
      </c>
      <c r="J33">
        <f t="shared" si="6"/>
        <v>0</v>
      </c>
      <c r="K33" s="3">
        <f t="shared" si="3"/>
        <v>0</v>
      </c>
    </row>
    <row r="34" spans="1:11" x14ac:dyDescent="0.2">
      <c r="A34">
        <v>32</v>
      </c>
      <c r="H34" t="str">
        <f t="shared" si="4"/>
        <v>הזן</v>
      </c>
      <c r="I34" t="str">
        <f t="shared" si="5"/>
        <v>הזן</v>
      </c>
      <c r="J34">
        <f t="shared" si="6"/>
        <v>0</v>
      </c>
      <c r="K34" s="3">
        <f t="shared" si="3"/>
        <v>0</v>
      </c>
    </row>
    <row r="35" spans="1:11" x14ac:dyDescent="0.2">
      <c r="A35">
        <v>33</v>
      </c>
      <c r="H35" t="str">
        <f t="shared" si="4"/>
        <v>הזן</v>
      </c>
      <c r="I35" t="str">
        <f t="shared" si="5"/>
        <v>הזן</v>
      </c>
      <c r="J35">
        <f t="shared" si="6"/>
        <v>0</v>
      </c>
      <c r="K35" s="3">
        <f t="shared" si="3"/>
        <v>0</v>
      </c>
    </row>
    <row r="36" spans="1:11" x14ac:dyDescent="0.2">
      <c r="A36">
        <v>34</v>
      </c>
      <c r="H36" t="str">
        <f t="shared" si="4"/>
        <v>הזן</v>
      </c>
      <c r="I36" t="str">
        <f t="shared" si="5"/>
        <v>הזן</v>
      </c>
      <c r="J36">
        <f t="shared" si="6"/>
        <v>0</v>
      </c>
      <c r="K36" s="3">
        <f t="shared" si="3"/>
        <v>0</v>
      </c>
    </row>
    <row r="37" spans="1:11" x14ac:dyDescent="0.2">
      <c r="A37">
        <v>35</v>
      </c>
      <c r="H37" t="str">
        <f t="shared" si="4"/>
        <v>הזן</v>
      </c>
      <c r="I37" t="str">
        <f t="shared" si="5"/>
        <v>הזן</v>
      </c>
      <c r="J37">
        <f t="shared" si="6"/>
        <v>0</v>
      </c>
      <c r="K37" s="3">
        <f t="shared" si="3"/>
        <v>0</v>
      </c>
    </row>
    <row r="38" spans="1:11" x14ac:dyDescent="0.2">
      <c r="A38">
        <v>36</v>
      </c>
      <c r="H38" t="str">
        <f t="shared" si="4"/>
        <v>הזן</v>
      </c>
      <c r="I38" t="str">
        <f t="shared" si="5"/>
        <v>הזן</v>
      </c>
      <c r="J38">
        <f t="shared" si="6"/>
        <v>0</v>
      </c>
      <c r="K38" s="3">
        <f t="shared" si="3"/>
        <v>0</v>
      </c>
    </row>
    <row r="39" spans="1:11" x14ac:dyDescent="0.2">
      <c r="A39">
        <v>37</v>
      </c>
      <c r="H39" t="str">
        <f t="shared" si="4"/>
        <v>הזן</v>
      </c>
      <c r="I39" t="str">
        <f t="shared" si="5"/>
        <v>הזן</v>
      </c>
      <c r="J39">
        <f t="shared" si="6"/>
        <v>0</v>
      </c>
      <c r="K39" s="3">
        <f t="shared" si="3"/>
        <v>0</v>
      </c>
    </row>
    <row r="40" spans="1:11" x14ac:dyDescent="0.2">
      <c r="A40">
        <v>38</v>
      </c>
      <c r="H40" t="str">
        <f t="shared" si="4"/>
        <v>הזן</v>
      </c>
      <c r="I40" t="str">
        <f t="shared" si="5"/>
        <v>הזן</v>
      </c>
      <c r="J40">
        <f t="shared" si="6"/>
        <v>0</v>
      </c>
      <c r="K40" s="3">
        <f t="shared" si="3"/>
        <v>0</v>
      </c>
    </row>
    <row r="41" spans="1:11" x14ac:dyDescent="0.2">
      <c r="A41">
        <v>39</v>
      </c>
      <c r="H41" t="str">
        <f t="shared" si="4"/>
        <v>הזן</v>
      </c>
      <c r="I41" t="str">
        <f t="shared" si="5"/>
        <v>הזן</v>
      </c>
      <c r="J41">
        <f t="shared" si="6"/>
        <v>0</v>
      </c>
      <c r="K41" s="3">
        <f t="shared" si="3"/>
        <v>0</v>
      </c>
    </row>
    <row r="42" spans="1:11" x14ac:dyDescent="0.2">
      <c r="A42">
        <v>40</v>
      </c>
      <c r="H42" t="str">
        <f t="shared" si="4"/>
        <v>הזן</v>
      </c>
      <c r="I42" t="str">
        <f t="shared" si="5"/>
        <v>הזן</v>
      </c>
      <c r="J42">
        <f t="shared" si="6"/>
        <v>0</v>
      </c>
      <c r="K42" s="3">
        <f t="shared" si="3"/>
        <v>0</v>
      </c>
    </row>
    <row r="43" spans="1:11" x14ac:dyDescent="0.2">
      <c r="A43">
        <v>41</v>
      </c>
      <c r="H43" t="str">
        <f t="shared" si="4"/>
        <v>הזן</v>
      </c>
      <c r="I43" t="str">
        <f t="shared" si="5"/>
        <v>הזן</v>
      </c>
      <c r="J43">
        <f t="shared" si="6"/>
        <v>0</v>
      </c>
      <c r="K43" s="3">
        <f t="shared" si="3"/>
        <v>0</v>
      </c>
    </row>
    <row r="44" spans="1:11" x14ac:dyDescent="0.2">
      <c r="A44">
        <v>42</v>
      </c>
      <c r="H44" t="str">
        <f t="shared" si="4"/>
        <v>הזן</v>
      </c>
      <c r="I44" t="str">
        <f t="shared" si="5"/>
        <v>הזן</v>
      </c>
      <c r="J44">
        <f t="shared" si="6"/>
        <v>0</v>
      </c>
      <c r="K44" s="3">
        <f t="shared" si="3"/>
        <v>0</v>
      </c>
    </row>
    <row r="45" spans="1:11" x14ac:dyDescent="0.2">
      <c r="A45">
        <v>43</v>
      </c>
      <c r="H45" t="str">
        <f t="shared" si="4"/>
        <v>הזן</v>
      </c>
      <c r="I45" t="str">
        <f t="shared" si="5"/>
        <v>הזן</v>
      </c>
      <c r="J45">
        <f t="shared" si="6"/>
        <v>0</v>
      </c>
      <c r="K45" s="3">
        <f t="shared" si="3"/>
        <v>0</v>
      </c>
    </row>
    <row r="46" spans="1:11" x14ac:dyDescent="0.2">
      <c r="A46">
        <v>44</v>
      </c>
      <c r="H46" t="str">
        <f t="shared" si="4"/>
        <v>הזן</v>
      </c>
      <c r="I46" t="str">
        <f t="shared" si="5"/>
        <v>הזן</v>
      </c>
      <c r="J46">
        <f t="shared" si="6"/>
        <v>0</v>
      </c>
      <c r="K46" s="3">
        <f t="shared" si="3"/>
        <v>0</v>
      </c>
    </row>
    <row r="47" spans="1:11" x14ac:dyDescent="0.2">
      <c r="A47">
        <v>45</v>
      </c>
      <c r="H47" t="str">
        <f t="shared" si="4"/>
        <v>הזן</v>
      </c>
      <c r="I47" t="str">
        <f t="shared" si="5"/>
        <v>הזן</v>
      </c>
      <c r="J47">
        <f t="shared" si="6"/>
        <v>0</v>
      </c>
      <c r="K47" s="3">
        <f t="shared" si="3"/>
        <v>0</v>
      </c>
    </row>
    <row r="48" spans="1:11" x14ac:dyDescent="0.2">
      <c r="A48">
        <v>46</v>
      </c>
      <c r="H48" t="str">
        <f t="shared" si="4"/>
        <v>הזן</v>
      </c>
      <c r="I48" t="str">
        <f t="shared" si="5"/>
        <v>הזן</v>
      </c>
      <c r="J48">
        <f t="shared" si="6"/>
        <v>0</v>
      </c>
      <c r="K48" s="3">
        <f t="shared" si="3"/>
        <v>0</v>
      </c>
    </row>
    <row r="49" spans="1:11" x14ac:dyDescent="0.2">
      <c r="A49">
        <v>47</v>
      </c>
      <c r="H49" t="str">
        <f t="shared" si="4"/>
        <v>הזן</v>
      </c>
      <c r="I49" t="str">
        <f t="shared" si="5"/>
        <v>הזן</v>
      </c>
      <c r="J49">
        <f t="shared" si="6"/>
        <v>0</v>
      </c>
      <c r="K49" s="3">
        <f t="shared" si="3"/>
        <v>0</v>
      </c>
    </row>
    <row r="50" spans="1:11" x14ac:dyDescent="0.2">
      <c r="A50">
        <v>48</v>
      </c>
      <c r="H50" t="str">
        <f t="shared" si="4"/>
        <v>הזן</v>
      </c>
      <c r="I50" t="str">
        <f t="shared" si="5"/>
        <v>הזן</v>
      </c>
      <c r="J50">
        <f t="shared" si="6"/>
        <v>0</v>
      </c>
      <c r="K50" s="3">
        <f t="shared" si="3"/>
        <v>0</v>
      </c>
    </row>
    <row r="51" spans="1:11" x14ac:dyDescent="0.2">
      <c r="A51">
        <v>49</v>
      </c>
      <c r="H51" t="str">
        <f t="shared" si="4"/>
        <v>הזן</v>
      </c>
      <c r="I51" t="str">
        <f t="shared" si="5"/>
        <v>הזן</v>
      </c>
      <c r="J51">
        <f t="shared" si="6"/>
        <v>0</v>
      </c>
      <c r="K51" s="3">
        <f t="shared" si="3"/>
        <v>0</v>
      </c>
    </row>
    <row r="52" spans="1:11" x14ac:dyDescent="0.2">
      <c r="A52">
        <v>50</v>
      </c>
      <c r="H52" t="str">
        <f t="shared" si="4"/>
        <v>הזן</v>
      </c>
      <c r="I52" t="str">
        <f t="shared" si="5"/>
        <v>הזן</v>
      </c>
      <c r="J52">
        <f t="shared" si="6"/>
        <v>0</v>
      </c>
      <c r="K52" s="3">
        <f t="shared" si="3"/>
        <v>0</v>
      </c>
    </row>
    <row r="53" spans="1:11" x14ac:dyDescent="0.2">
      <c r="A53">
        <v>51</v>
      </c>
      <c r="H53" t="str">
        <f t="shared" si="4"/>
        <v>הזן</v>
      </c>
      <c r="I53" t="str">
        <f t="shared" si="5"/>
        <v>הזן</v>
      </c>
      <c r="J53">
        <f t="shared" si="6"/>
        <v>0</v>
      </c>
      <c r="K53" s="3">
        <f t="shared" si="3"/>
        <v>0</v>
      </c>
    </row>
    <row r="54" spans="1:11" ht="15" thickBot="1" x14ac:dyDescent="0.25">
      <c r="A54">
        <v>52</v>
      </c>
      <c r="H54" t="str">
        <f t="shared" si="4"/>
        <v>הזן</v>
      </c>
      <c r="I54" t="str">
        <f t="shared" si="5"/>
        <v>הזן</v>
      </c>
      <c r="J54">
        <f t="shared" si="6"/>
        <v>0</v>
      </c>
      <c r="K54" s="3">
        <f t="shared" si="3"/>
        <v>0</v>
      </c>
    </row>
    <row r="55" spans="1:11" ht="15" thickBot="1" x14ac:dyDescent="0.25">
      <c r="A55" s="22" t="s">
        <v>62</v>
      </c>
      <c r="B55" s="23"/>
      <c r="C55" s="23"/>
      <c r="D55" s="23"/>
      <c r="E55" s="23"/>
      <c r="F55" s="23"/>
      <c r="G55" s="23"/>
      <c r="H55" s="23"/>
      <c r="I55" s="23"/>
      <c r="J55" s="23">
        <f>SUM(J5:J54)</f>
        <v>0</v>
      </c>
      <c r="K55" s="24">
        <f>SUM(K5:K54)</f>
        <v>0</v>
      </c>
    </row>
  </sheetData>
  <protectedRanges>
    <protectedRange sqref="D5:D54" name="טווח3"/>
    <protectedRange sqref="B3:C54" name="מדריכים 1"/>
    <protectedRange sqref="E3:I54" name="מדריכים 2"/>
  </protectedRanges>
  <dataValidations count="1">
    <dataValidation type="list" allowBlank="1" showInputMessage="1" showErrorMessage="1" sqref="D5:D54" xr:uid="{E2241D87-B585-45DE-BAB0-91A654036EAC}">
      <formula1>$S$2:$S$4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9CE0-80FC-43A4-9878-86D7B73387B1}">
  <dimension ref="A2:T33"/>
  <sheetViews>
    <sheetView rightToLeft="1" workbookViewId="0">
      <selection activeCell="E5" sqref="E5"/>
    </sheetView>
  </sheetViews>
  <sheetFormatPr defaultRowHeight="14.25" x14ac:dyDescent="0.2"/>
  <cols>
    <col min="1" max="1" width="33.625" customWidth="1"/>
    <col min="4" max="4" width="11.625" bestFit="1" customWidth="1"/>
    <col min="5" max="5" width="12.25" bestFit="1" customWidth="1"/>
    <col min="13" max="13" width="9.875" bestFit="1" customWidth="1"/>
  </cols>
  <sheetData>
    <row r="2" spans="1:20" x14ac:dyDescent="0.2">
      <c r="A2" t="s">
        <v>63</v>
      </c>
      <c r="J2" t="s">
        <v>64</v>
      </c>
    </row>
    <row r="3" spans="1:20" x14ac:dyDescent="0.2">
      <c r="T3" t="s">
        <v>49</v>
      </c>
    </row>
    <row r="4" spans="1:20" x14ac:dyDescent="0.2">
      <c r="A4" t="s">
        <v>38</v>
      </c>
      <c r="B4" t="s">
        <v>65</v>
      </c>
      <c r="C4" t="s">
        <v>66</v>
      </c>
      <c r="D4" t="s">
        <v>67</v>
      </c>
      <c r="E4" t="s">
        <v>68</v>
      </c>
      <c r="G4" s="6" t="s">
        <v>69</v>
      </c>
      <c r="J4" t="s">
        <v>38</v>
      </c>
      <c r="K4" t="s">
        <v>70</v>
      </c>
      <c r="L4" t="s">
        <v>71</v>
      </c>
      <c r="M4" t="s">
        <v>42</v>
      </c>
      <c r="N4" t="s">
        <v>43</v>
      </c>
      <c r="O4" t="s">
        <v>72</v>
      </c>
      <c r="P4" t="s">
        <v>15</v>
      </c>
      <c r="Q4" t="s">
        <v>48</v>
      </c>
      <c r="T4" t="s">
        <v>73</v>
      </c>
    </row>
    <row r="5" spans="1:20" x14ac:dyDescent="0.2">
      <c r="A5">
        <v>1</v>
      </c>
      <c r="J5">
        <v>1</v>
      </c>
      <c r="Q5">
        <f>+O5*P5*1.4</f>
        <v>0</v>
      </c>
      <c r="T5" t="s">
        <v>74</v>
      </c>
    </row>
    <row r="6" spans="1:20" x14ac:dyDescent="0.2">
      <c r="A6">
        <v>2</v>
      </c>
      <c r="J6">
        <v>2</v>
      </c>
      <c r="Q6">
        <f t="shared" ref="Q6:Q32" si="0">+O6*P6*1.4</f>
        <v>0</v>
      </c>
      <c r="T6" t="s">
        <v>75</v>
      </c>
    </row>
    <row r="7" spans="1:20" x14ac:dyDescent="0.2">
      <c r="A7">
        <v>3</v>
      </c>
      <c r="J7">
        <v>3</v>
      </c>
      <c r="Q7">
        <f t="shared" si="0"/>
        <v>0</v>
      </c>
      <c r="T7" t="s">
        <v>76</v>
      </c>
    </row>
    <row r="8" spans="1:20" x14ac:dyDescent="0.2">
      <c r="A8">
        <v>4</v>
      </c>
      <c r="J8">
        <v>4</v>
      </c>
      <c r="Q8">
        <f t="shared" si="0"/>
        <v>0</v>
      </c>
      <c r="T8" s="4" t="s">
        <v>77</v>
      </c>
    </row>
    <row r="9" spans="1:20" x14ac:dyDescent="0.2">
      <c r="A9">
        <v>5</v>
      </c>
      <c r="J9">
        <v>5</v>
      </c>
      <c r="Q9">
        <f t="shared" si="0"/>
        <v>0</v>
      </c>
      <c r="T9" t="s">
        <v>78</v>
      </c>
    </row>
    <row r="10" spans="1:20" x14ac:dyDescent="0.2">
      <c r="A10">
        <v>6</v>
      </c>
      <c r="J10">
        <v>6</v>
      </c>
      <c r="Q10">
        <f>+O10*P10*1.4</f>
        <v>0</v>
      </c>
    </row>
    <row r="11" spans="1:20" x14ac:dyDescent="0.2">
      <c r="A11">
        <v>7</v>
      </c>
      <c r="J11">
        <v>7</v>
      </c>
      <c r="Q11">
        <f t="shared" si="0"/>
        <v>0</v>
      </c>
    </row>
    <row r="12" spans="1:20" x14ac:dyDescent="0.2">
      <c r="A12">
        <v>8</v>
      </c>
      <c r="J12">
        <v>8</v>
      </c>
      <c r="Q12">
        <f t="shared" si="0"/>
        <v>0</v>
      </c>
    </row>
    <row r="13" spans="1:20" x14ac:dyDescent="0.2">
      <c r="A13">
        <v>9</v>
      </c>
      <c r="J13">
        <v>9</v>
      </c>
      <c r="Q13">
        <f t="shared" si="0"/>
        <v>0</v>
      </c>
    </row>
    <row r="14" spans="1:20" x14ac:dyDescent="0.2">
      <c r="A14">
        <v>10</v>
      </c>
      <c r="J14">
        <v>10</v>
      </c>
      <c r="Q14">
        <f t="shared" si="0"/>
        <v>0</v>
      </c>
    </row>
    <row r="15" spans="1:20" x14ac:dyDescent="0.2">
      <c r="A15">
        <v>11</v>
      </c>
      <c r="J15">
        <v>11</v>
      </c>
      <c r="Q15">
        <f t="shared" si="0"/>
        <v>0</v>
      </c>
    </row>
    <row r="16" spans="1:20" x14ac:dyDescent="0.2">
      <c r="A16">
        <v>12</v>
      </c>
      <c r="J16">
        <v>12</v>
      </c>
      <c r="Q16">
        <f t="shared" si="0"/>
        <v>0</v>
      </c>
    </row>
    <row r="17" spans="1:17" x14ac:dyDescent="0.2">
      <c r="A17">
        <v>13</v>
      </c>
      <c r="J17">
        <v>13</v>
      </c>
      <c r="Q17">
        <f t="shared" si="0"/>
        <v>0</v>
      </c>
    </row>
    <row r="18" spans="1:17" x14ac:dyDescent="0.2">
      <c r="A18">
        <v>14</v>
      </c>
      <c r="J18">
        <v>14</v>
      </c>
      <c r="Q18">
        <f t="shared" si="0"/>
        <v>0</v>
      </c>
    </row>
    <row r="19" spans="1:17" x14ac:dyDescent="0.2">
      <c r="A19">
        <v>15</v>
      </c>
      <c r="J19">
        <v>15</v>
      </c>
      <c r="Q19">
        <f t="shared" si="0"/>
        <v>0</v>
      </c>
    </row>
    <row r="20" spans="1:17" x14ac:dyDescent="0.2">
      <c r="A20">
        <v>16</v>
      </c>
      <c r="J20">
        <v>16</v>
      </c>
      <c r="Q20">
        <f t="shared" si="0"/>
        <v>0</v>
      </c>
    </row>
    <row r="21" spans="1:17" x14ac:dyDescent="0.2">
      <c r="A21">
        <v>17</v>
      </c>
      <c r="J21">
        <v>17</v>
      </c>
      <c r="Q21">
        <f t="shared" si="0"/>
        <v>0</v>
      </c>
    </row>
    <row r="22" spans="1:17" x14ac:dyDescent="0.2">
      <c r="A22">
        <v>18</v>
      </c>
      <c r="J22">
        <v>18</v>
      </c>
      <c r="Q22">
        <f t="shared" si="0"/>
        <v>0</v>
      </c>
    </row>
    <row r="23" spans="1:17" x14ac:dyDescent="0.2">
      <c r="A23">
        <v>19</v>
      </c>
      <c r="J23">
        <v>19</v>
      </c>
      <c r="Q23">
        <f t="shared" si="0"/>
        <v>0</v>
      </c>
    </row>
    <row r="24" spans="1:17" x14ac:dyDescent="0.2">
      <c r="A24">
        <v>20</v>
      </c>
      <c r="J24">
        <v>20</v>
      </c>
      <c r="Q24">
        <f t="shared" si="0"/>
        <v>0</v>
      </c>
    </row>
    <row r="25" spans="1:17" x14ac:dyDescent="0.2">
      <c r="A25">
        <v>21</v>
      </c>
      <c r="J25">
        <v>21</v>
      </c>
      <c r="Q25">
        <f t="shared" si="0"/>
        <v>0</v>
      </c>
    </row>
    <row r="26" spans="1:17" x14ac:dyDescent="0.2">
      <c r="A26">
        <v>22</v>
      </c>
      <c r="J26">
        <v>22</v>
      </c>
      <c r="Q26">
        <f t="shared" si="0"/>
        <v>0</v>
      </c>
    </row>
    <row r="27" spans="1:17" x14ac:dyDescent="0.2">
      <c r="A27">
        <v>23</v>
      </c>
      <c r="J27">
        <v>23</v>
      </c>
      <c r="Q27">
        <f t="shared" si="0"/>
        <v>0</v>
      </c>
    </row>
    <row r="28" spans="1:17" x14ac:dyDescent="0.2">
      <c r="A28">
        <v>24</v>
      </c>
      <c r="J28">
        <v>24</v>
      </c>
      <c r="Q28">
        <f t="shared" si="0"/>
        <v>0</v>
      </c>
    </row>
    <row r="29" spans="1:17" x14ac:dyDescent="0.2">
      <c r="A29">
        <v>25</v>
      </c>
      <c r="J29">
        <v>25</v>
      </c>
      <c r="Q29">
        <f t="shared" si="0"/>
        <v>0</v>
      </c>
    </row>
    <row r="30" spans="1:17" x14ac:dyDescent="0.2">
      <c r="A30">
        <v>26</v>
      </c>
      <c r="J30">
        <v>26</v>
      </c>
      <c r="Q30">
        <f t="shared" si="0"/>
        <v>0</v>
      </c>
    </row>
    <row r="31" spans="1:17" x14ac:dyDescent="0.2">
      <c r="A31">
        <v>27</v>
      </c>
      <c r="J31">
        <v>27</v>
      </c>
      <c r="Q31">
        <f t="shared" si="0"/>
        <v>0</v>
      </c>
    </row>
    <row r="32" spans="1:17" ht="15" thickBot="1" x14ac:dyDescent="0.25">
      <c r="A32">
        <v>28</v>
      </c>
      <c r="B32" t="s">
        <v>79</v>
      </c>
      <c r="E32">
        <f>IF(מרכז!L20&lt;0,-מרכז!L20,0)</f>
        <v>0</v>
      </c>
      <c r="J32">
        <v>28</v>
      </c>
      <c r="Q32">
        <f t="shared" si="0"/>
        <v>0</v>
      </c>
    </row>
    <row r="33" spans="1:17" ht="15" thickBot="1" x14ac:dyDescent="0.25">
      <c r="A33" s="22" t="s">
        <v>13</v>
      </c>
      <c r="B33" s="23"/>
      <c r="C33" s="23"/>
      <c r="D33" s="23"/>
      <c r="E33" s="23">
        <f>SUM(E5:E32)</f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>
        <f>SUM(O5:O32)</f>
        <v>0</v>
      </c>
      <c r="P33" s="23"/>
      <c r="Q33" s="25">
        <f>SUM(Q5:Q31)</f>
        <v>0</v>
      </c>
    </row>
  </sheetData>
  <protectedRanges>
    <protectedRange sqref="G5:G31" name="ימי פעילות"/>
    <protectedRange sqref="B5:E31" name="העשרה"/>
    <protectedRange sqref="K5:P32" name="מדריכי העשרה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4AA0-8FDB-4E81-8B50-D3BCC9D7AFDC}">
  <dimension ref="A1:X41"/>
  <sheetViews>
    <sheetView rightToLeft="1" zoomScale="75" zoomScaleNormal="75" workbookViewId="0">
      <selection activeCell="E6" sqref="E6"/>
    </sheetView>
  </sheetViews>
  <sheetFormatPr defaultRowHeight="14.25" x14ac:dyDescent="0.2"/>
  <cols>
    <col min="1" max="1" width="23.875" bestFit="1" customWidth="1"/>
    <col min="2" max="2" width="13.375" bestFit="1" customWidth="1"/>
    <col min="4" max="4" width="11.625" bestFit="1" customWidth="1"/>
    <col min="5" max="5" width="12.25" bestFit="1" customWidth="1"/>
    <col min="13" max="13" width="9.875" bestFit="1" customWidth="1"/>
    <col min="20" max="20" width="9.5" bestFit="1" customWidth="1"/>
  </cols>
  <sheetData>
    <row r="1" spans="1:24" ht="18.75" thickBot="1" x14ac:dyDescent="0.3">
      <c r="A1" s="18" t="s">
        <v>84</v>
      </c>
      <c r="B1" s="26">
        <f>מרכז!J24</f>
        <v>0</v>
      </c>
    </row>
    <row r="3" spans="1:24" ht="15" x14ac:dyDescent="0.25">
      <c r="A3" s="14" t="s">
        <v>80</v>
      </c>
      <c r="J3" s="14" t="s">
        <v>95</v>
      </c>
      <c r="R3" s="14" t="s">
        <v>81</v>
      </c>
    </row>
    <row r="4" spans="1:24" x14ac:dyDescent="0.2">
      <c r="X4" t="s">
        <v>49</v>
      </c>
    </row>
    <row r="5" spans="1:24" x14ac:dyDescent="0.2">
      <c r="A5" t="s">
        <v>38</v>
      </c>
      <c r="B5" t="s">
        <v>65</v>
      </c>
      <c r="C5" t="s">
        <v>66</v>
      </c>
      <c r="D5" t="s">
        <v>67</v>
      </c>
      <c r="E5" t="s">
        <v>68</v>
      </c>
      <c r="G5" s="6"/>
      <c r="J5" t="s">
        <v>38</v>
      </c>
      <c r="K5" t="s">
        <v>70</v>
      </c>
      <c r="L5" t="s">
        <v>71</v>
      </c>
      <c r="M5" t="s">
        <v>42</v>
      </c>
      <c r="N5" t="s">
        <v>43</v>
      </c>
      <c r="O5" t="s">
        <v>85</v>
      </c>
      <c r="P5" t="s">
        <v>48</v>
      </c>
      <c r="R5" t="s">
        <v>38</v>
      </c>
      <c r="S5" t="s">
        <v>70</v>
      </c>
      <c r="T5" t="s">
        <v>83</v>
      </c>
      <c r="U5" t="s">
        <v>82</v>
      </c>
      <c r="X5" t="s">
        <v>73</v>
      </c>
    </row>
    <row r="6" spans="1:24" x14ac:dyDescent="0.2">
      <c r="A6">
        <v>1</v>
      </c>
      <c r="J6">
        <v>1</v>
      </c>
      <c r="P6">
        <f>O6*1.4</f>
        <v>0</v>
      </c>
      <c r="R6">
        <v>1</v>
      </c>
      <c r="X6" t="s">
        <v>74</v>
      </c>
    </row>
    <row r="7" spans="1:24" x14ac:dyDescent="0.2">
      <c r="A7">
        <v>2</v>
      </c>
      <c r="J7">
        <v>2</v>
      </c>
      <c r="P7">
        <f t="shared" ref="P7:P32" si="0">O7*1.4</f>
        <v>0</v>
      </c>
      <c r="R7">
        <v>2</v>
      </c>
      <c r="X7" t="s">
        <v>75</v>
      </c>
    </row>
    <row r="8" spans="1:24" x14ac:dyDescent="0.2">
      <c r="A8">
        <v>3</v>
      </c>
      <c r="J8">
        <v>3</v>
      </c>
      <c r="P8">
        <f t="shared" si="0"/>
        <v>0</v>
      </c>
      <c r="R8">
        <v>3</v>
      </c>
      <c r="X8" t="s">
        <v>76</v>
      </c>
    </row>
    <row r="9" spans="1:24" x14ac:dyDescent="0.2">
      <c r="A9">
        <v>4</v>
      </c>
      <c r="J9">
        <v>4</v>
      </c>
      <c r="P9">
        <f t="shared" si="0"/>
        <v>0</v>
      </c>
      <c r="R9">
        <v>4</v>
      </c>
      <c r="X9" s="4" t="s">
        <v>77</v>
      </c>
    </row>
    <row r="10" spans="1:24" x14ac:dyDescent="0.2">
      <c r="A10">
        <v>5</v>
      </c>
      <c r="J10">
        <v>5</v>
      </c>
      <c r="P10">
        <f t="shared" si="0"/>
        <v>0</v>
      </c>
      <c r="R10">
        <v>5</v>
      </c>
      <c r="X10" t="s">
        <v>86</v>
      </c>
    </row>
    <row r="11" spans="1:24" x14ac:dyDescent="0.2">
      <c r="A11">
        <v>6</v>
      </c>
      <c r="J11">
        <v>6</v>
      </c>
      <c r="P11">
        <f t="shared" si="0"/>
        <v>0</v>
      </c>
      <c r="R11">
        <v>6</v>
      </c>
      <c r="X11" t="s">
        <v>96</v>
      </c>
    </row>
    <row r="12" spans="1:24" x14ac:dyDescent="0.2">
      <c r="A12">
        <v>7</v>
      </c>
      <c r="J12">
        <v>7</v>
      </c>
      <c r="P12">
        <f t="shared" si="0"/>
        <v>0</v>
      </c>
      <c r="R12">
        <v>7</v>
      </c>
    </row>
    <row r="13" spans="1:24" x14ac:dyDescent="0.2">
      <c r="A13">
        <v>8</v>
      </c>
      <c r="J13">
        <v>8</v>
      </c>
      <c r="P13">
        <f t="shared" si="0"/>
        <v>0</v>
      </c>
      <c r="R13">
        <v>8</v>
      </c>
    </row>
    <row r="14" spans="1:24" x14ac:dyDescent="0.2">
      <c r="A14">
        <v>9</v>
      </c>
      <c r="J14">
        <v>9</v>
      </c>
      <c r="P14">
        <f t="shared" si="0"/>
        <v>0</v>
      </c>
      <c r="R14">
        <v>9</v>
      </c>
    </row>
    <row r="15" spans="1:24" x14ac:dyDescent="0.2">
      <c r="A15">
        <v>10</v>
      </c>
      <c r="J15">
        <v>10</v>
      </c>
      <c r="P15">
        <f t="shared" si="0"/>
        <v>0</v>
      </c>
      <c r="R15">
        <v>10</v>
      </c>
    </row>
    <row r="16" spans="1:24" x14ac:dyDescent="0.2">
      <c r="A16">
        <v>11</v>
      </c>
      <c r="J16">
        <v>11</v>
      </c>
      <c r="P16">
        <f t="shared" si="0"/>
        <v>0</v>
      </c>
      <c r="R16">
        <v>11</v>
      </c>
    </row>
    <row r="17" spans="1:18" x14ac:dyDescent="0.2">
      <c r="A17">
        <v>12</v>
      </c>
      <c r="J17">
        <v>12</v>
      </c>
      <c r="P17">
        <f t="shared" si="0"/>
        <v>0</v>
      </c>
      <c r="R17">
        <v>12</v>
      </c>
    </row>
    <row r="18" spans="1:18" x14ac:dyDescent="0.2">
      <c r="A18">
        <v>13</v>
      </c>
      <c r="J18">
        <v>13</v>
      </c>
      <c r="P18">
        <f t="shared" si="0"/>
        <v>0</v>
      </c>
      <c r="R18">
        <v>13</v>
      </c>
    </row>
    <row r="19" spans="1:18" x14ac:dyDescent="0.2">
      <c r="A19">
        <v>14</v>
      </c>
      <c r="J19">
        <v>14</v>
      </c>
      <c r="P19">
        <f t="shared" si="0"/>
        <v>0</v>
      </c>
      <c r="R19">
        <v>14</v>
      </c>
    </row>
    <row r="20" spans="1:18" x14ac:dyDescent="0.2">
      <c r="A20">
        <v>15</v>
      </c>
      <c r="J20">
        <v>15</v>
      </c>
      <c r="P20">
        <f t="shared" si="0"/>
        <v>0</v>
      </c>
      <c r="R20">
        <v>15</v>
      </c>
    </row>
    <row r="21" spans="1:18" x14ac:dyDescent="0.2">
      <c r="A21">
        <v>16</v>
      </c>
      <c r="J21">
        <v>16</v>
      </c>
      <c r="P21">
        <f t="shared" si="0"/>
        <v>0</v>
      </c>
      <c r="R21">
        <v>16</v>
      </c>
    </row>
    <row r="22" spans="1:18" x14ac:dyDescent="0.2">
      <c r="A22">
        <v>17</v>
      </c>
      <c r="J22">
        <v>17</v>
      </c>
      <c r="P22">
        <f t="shared" si="0"/>
        <v>0</v>
      </c>
      <c r="R22">
        <v>17</v>
      </c>
    </row>
    <row r="23" spans="1:18" x14ac:dyDescent="0.2">
      <c r="A23">
        <v>18</v>
      </c>
      <c r="J23">
        <v>18</v>
      </c>
      <c r="P23">
        <f t="shared" si="0"/>
        <v>0</v>
      </c>
      <c r="R23">
        <v>18</v>
      </c>
    </row>
    <row r="24" spans="1:18" x14ac:dyDescent="0.2">
      <c r="A24">
        <v>19</v>
      </c>
      <c r="J24">
        <v>19</v>
      </c>
      <c r="P24">
        <f t="shared" si="0"/>
        <v>0</v>
      </c>
      <c r="R24">
        <v>19</v>
      </c>
    </row>
    <row r="25" spans="1:18" x14ac:dyDescent="0.2">
      <c r="A25">
        <v>20</v>
      </c>
      <c r="J25">
        <v>20</v>
      </c>
      <c r="P25">
        <f t="shared" si="0"/>
        <v>0</v>
      </c>
      <c r="R25">
        <v>20</v>
      </c>
    </row>
    <row r="26" spans="1:18" x14ac:dyDescent="0.2">
      <c r="A26">
        <v>21</v>
      </c>
      <c r="J26">
        <v>21</v>
      </c>
      <c r="P26">
        <f t="shared" si="0"/>
        <v>0</v>
      </c>
      <c r="R26">
        <v>21</v>
      </c>
    </row>
    <row r="27" spans="1:18" x14ac:dyDescent="0.2">
      <c r="A27">
        <v>22</v>
      </c>
      <c r="J27">
        <v>22</v>
      </c>
      <c r="P27">
        <f t="shared" si="0"/>
        <v>0</v>
      </c>
      <c r="R27">
        <v>22</v>
      </c>
    </row>
    <row r="28" spans="1:18" x14ac:dyDescent="0.2">
      <c r="A28">
        <v>23</v>
      </c>
      <c r="J28">
        <v>23</v>
      </c>
      <c r="P28">
        <f t="shared" si="0"/>
        <v>0</v>
      </c>
      <c r="R28">
        <v>23</v>
      </c>
    </row>
    <row r="29" spans="1:18" x14ac:dyDescent="0.2">
      <c r="A29">
        <v>24</v>
      </c>
      <c r="J29">
        <v>24</v>
      </c>
      <c r="P29">
        <f t="shared" si="0"/>
        <v>0</v>
      </c>
      <c r="R29">
        <v>24</v>
      </c>
    </row>
    <row r="30" spans="1:18" x14ac:dyDescent="0.2">
      <c r="A30">
        <v>25</v>
      </c>
      <c r="J30">
        <v>25</v>
      </c>
      <c r="P30">
        <f t="shared" si="0"/>
        <v>0</v>
      </c>
      <c r="R30">
        <v>25</v>
      </c>
    </row>
    <row r="31" spans="1:18" x14ac:dyDescent="0.2">
      <c r="A31">
        <v>26</v>
      </c>
      <c r="J31">
        <v>26</v>
      </c>
      <c r="P31">
        <f t="shared" si="0"/>
        <v>0</v>
      </c>
      <c r="R31">
        <v>26</v>
      </c>
    </row>
    <row r="32" spans="1:18" ht="15" thickBot="1" x14ac:dyDescent="0.25">
      <c r="A32">
        <v>27</v>
      </c>
      <c r="J32">
        <v>27</v>
      </c>
      <c r="P32">
        <f t="shared" si="0"/>
        <v>0</v>
      </c>
      <c r="R32">
        <v>27</v>
      </c>
    </row>
    <row r="33" spans="1:21" ht="15.75" thickBot="1" x14ac:dyDescent="0.3">
      <c r="A33" s="15" t="s">
        <v>13</v>
      </c>
      <c r="B33" s="16"/>
      <c r="C33" s="16"/>
      <c r="D33" s="16"/>
      <c r="E33" s="17">
        <f>SUM(E6:E32)</f>
        <v>0</v>
      </c>
      <c r="F33" s="16"/>
      <c r="G33" s="16"/>
      <c r="H33" s="16"/>
      <c r="I33" s="16"/>
      <c r="J33" s="15"/>
      <c r="K33" s="16"/>
      <c r="L33" s="16"/>
      <c r="M33" s="16"/>
      <c r="N33" s="16"/>
      <c r="O33" s="16"/>
      <c r="P33" s="17">
        <f>SUM(P6:P32)</f>
        <v>0</v>
      </c>
      <c r="Q33" s="16"/>
      <c r="R33" s="16"/>
      <c r="S33" s="16"/>
      <c r="T33" s="16"/>
      <c r="U33" s="17">
        <f>SUM(U6:U32)</f>
        <v>0</v>
      </c>
    </row>
    <row r="41" spans="1:21" ht="15" x14ac:dyDescent="0.25">
      <c r="R41" s="14"/>
    </row>
  </sheetData>
  <protectedRanges>
    <protectedRange sqref="G6:G32" name="ימי פעילות_1"/>
    <protectedRange sqref="B6:E32" name="העשרה_1"/>
    <protectedRange sqref="K6:O32" name="מדריכי העשרה_1"/>
  </protectedRange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מרכז</vt:lpstr>
      <vt:lpstr>מדריכים</vt:lpstr>
      <vt:lpstr>העשרה</vt:lpstr>
      <vt:lpstr>סל גמיש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Itzik Siniansky</dc:creator>
  <cp:lastModifiedBy>Itzik Siniansky</cp:lastModifiedBy>
  <dcterms:created xsi:type="dcterms:W3CDTF">2021-06-06T12:18:59Z</dcterms:created>
  <dcterms:modified xsi:type="dcterms:W3CDTF">2021-06-16T09:00:57Z</dcterms:modified>
</cp:coreProperties>
</file>