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בית הספר של החופש הגדול 2023\"/>
    </mc:Choice>
  </mc:AlternateContent>
  <xr:revisionPtr revIDLastSave="0" documentId="13_ncr:1_{16CC1B5A-34B1-4973-8E64-3B29A05D1BB9}" xr6:coauthVersionLast="47" xr6:coauthVersionMax="47" xr10:uidLastSave="{00000000-0000-0000-0000-000000000000}"/>
  <bookViews>
    <workbookView xWindow="-108" yWindow="-108" windowWidth="23256" windowHeight="12576" activeTab="5" xr2:uid="{CAA1F132-B423-4C28-942B-A5E49EA361AF}"/>
  </bookViews>
  <sheets>
    <sheet name="מרכז" sheetId="1" r:id="rId1"/>
    <sheet name="מדריכים" sheetId="2" r:id="rId2"/>
    <sheet name="העשרה" sheetId="3" r:id="rId3"/>
    <sheet name="סל גמיש" sheetId="4" r:id="rId4"/>
    <sheet name="דוח נוכחות" sheetId="5" r:id="rId5"/>
    <sheet name="גבייה מתלמידים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E9" i="6"/>
  <c r="E6" i="6"/>
  <c r="E10" i="6"/>
  <c r="E8" i="6"/>
  <c r="W2" i="5"/>
  <c r="V2" i="5"/>
  <c r="X2" i="5" s="1"/>
  <c r="X31" i="4"/>
  <c r="X32" i="4"/>
  <c r="W24" i="5"/>
  <c r="V24" i="5"/>
  <c r="X24" i="5" s="1"/>
  <c r="W23" i="5"/>
  <c r="V23" i="5"/>
  <c r="X23" i="5" s="1"/>
  <c r="W22" i="5"/>
  <c r="V22" i="5"/>
  <c r="X22" i="5" s="1"/>
  <c r="W21" i="5"/>
  <c r="V21" i="5"/>
  <c r="X21" i="5" s="1"/>
  <c r="W20" i="5"/>
  <c r="V20" i="5"/>
  <c r="X20" i="5" s="1"/>
  <c r="W19" i="5"/>
  <c r="V19" i="5"/>
  <c r="X19" i="5" s="1"/>
  <c r="W18" i="5"/>
  <c r="V18" i="5"/>
  <c r="X18" i="5" s="1"/>
  <c r="W17" i="5"/>
  <c r="V17" i="5"/>
  <c r="X17" i="5" s="1"/>
  <c r="W16" i="5"/>
  <c r="V16" i="5"/>
  <c r="X16" i="5" s="1"/>
  <c r="W15" i="5"/>
  <c r="V15" i="5"/>
  <c r="X15" i="5" s="1"/>
  <c r="W14" i="5"/>
  <c r="V14" i="5"/>
  <c r="X14" i="5" s="1"/>
  <c r="W13" i="5"/>
  <c r="V13" i="5"/>
  <c r="X13" i="5" s="1"/>
  <c r="W12" i="5"/>
  <c r="V12" i="5"/>
  <c r="X12" i="5" s="1"/>
  <c r="W11" i="5"/>
  <c r="V11" i="5"/>
  <c r="X11" i="5" s="1"/>
  <c r="W10" i="5"/>
  <c r="V10" i="5"/>
  <c r="X10" i="5" s="1"/>
  <c r="W9" i="5"/>
  <c r="V9" i="5"/>
  <c r="X9" i="5" s="1"/>
  <c r="W8" i="5"/>
  <c r="V8" i="5"/>
  <c r="X8" i="5" s="1"/>
  <c r="W7" i="5"/>
  <c r="V7" i="5"/>
  <c r="X7" i="5" s="1"/>
  <c r="W6" i="5"/>
  <c r="V6" i="5"/>
  <c r="X6" i="5" s="1"/>
  <c r="W5" i="5"/>
  <c r="V5" i="5"/>
  <c r="X5" i="5" s="1"/>
  <c r="W4" i="5"/>
  <c r="V4" i="5"/>
  <c r="X4" i="5" s="1"/>
  <c r="X3" i="5"/>
  <c r="W3" i="5"/>
  <c r="V3" i="5"/>
  <c r="F10" i="1"/>
  <c r="G10" i="1"/>
  <c r="H10" i="1"/>
  <c r="F14" i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5" i="3"/>
  <c r="P6" i="4"/>
  <c r="P7" i="4"/>
  <c r="P8" i="4"/>
  <c r="P9" i="4"/>
  <c r="P10" i="4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5" i="4"/>
  <c r="Q5" i="4" s="1"/>
  <c r="Q6" i="4"/>
  <c r="Q7" i="4"/>
  <c r="Q8" i="4"/>
  <c r="Q9" i="4"/>
  <c r="Q10" i="4"/>
  <c r="Q17" i="4" l="1"/>
  <c r="M23" i="4"/>
  <c r="M24" i="4"/>
  <c r="M25" i="4"/>
  <c r="M26" i="4"/>
  <c r="M27" i="4"/>
  <c r="M28" i="4"/>
  <c r="M29" i="4"/>
  <c r="M30" i="4"/>
  <c r="M31" i="4"/>
  <c r="M32" i="4"/>
  <c r="M33" i="4"/>
  <c r="M22" i="4"/>
  <c r="M34" i="4" l="1"/>
  <c r="W34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3" i="4"/>
  <c r="X6" i="4"/>
  <c r="C11" i="6"/>
  <c r="J22" i="1" l="1"/>
  <c r="J24" i="1"/>
  <c r="B1" i="4" s="1"/>
  <c r="J20" i="1"/>
  <c r="B10" i="1"/>
  <c r="B14" i="1" l="1"/>
  <c r="O33" i="3"/>
  <c r="H6" i="2" l="1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I10" i="1"/>
  <c r="D10" i="1"/>
  <c r="E10" i="1"/>
  <c r="C10" i="1"/>
  <c r="J10" i="1" l="1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8" i="2"/>
  <c r="I7" i="2"/>
  <c r="I6" i="2"/>
  <c r="X34" i="4" l="1"/>
  <c r="E7" i="6" s="1"/>
  <c r="E11" i="6" s="1"/>
  <c r="E34" i="4"/>
  <c r="K24" i="1" s="1"/>
  <c r="J54" i="2"/>
  <c r="K54" i="2" s="1"/>
  <c r="J53" i="2"/>
  <c r="K53" i="2" s="1"/>
  <c r="J52" i="2"/>
  <c r="K52" i="2" s="1"/>
  <c r="J51" i="2"/>
  <c r="K51" i="2" s="1"/>
  <c r="J50" i="2"/>
  <c r="K50" i="2" s="1"/>
  <c r="J49" i="2"/>
  <c r="K49" i="2" s="1"/>
  <c r="J48" i="2"/>
  <c r="K48" i="2" s="1"/>
  <c r="J47" i="2"/>
  <c r="K47" i="2" s="1"/>
  <c r="J46" i="2"/>
  <c r="K46" i="2" s="1"/>
  <c r="J45" i="2"/>
  <c r="K45" i="2" s="1"/>
  <c r="J44" i="2"/>
  <c r="K44" i="2" s="1"/>
  <c r="J43" i="2"/>
  <c r="K43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1" i="2"/>
  <c r="K11" i="2" s="1"/>
  <c r="J10" i="2"/>
  <c r="K10" i="2" s="1"/>
  <c r="J9" i="2"/>
  <c r="K9" i="2" s="1"/>
  <c r="J8" i="2"/>
  <c r="K8" i="2" s="1"/>
  <c r="J7" i="2"/>
  <c r="K7" i="2" s="1"/>
  <c r="H5" i="2"/>
  <c r="J5" i="2" s="1"/>
  <c r="K5" i="2" s="1"/>
  <c r="J3" i="2"/>
  <c r="K3" i="2" s="1"/>
  <c r="K26" i="1"/>
  <c r="I14" i="1"/>
  <c r="E14" i="1"/>
  <c r="D14" i="1"/>
  <c r="C14" i="1"/>
  <c r="U23" i="1"/>
  <c r="W23" i="1" s="1"/>
  <c r="K28" i="1" s="1"/>
  <c r="J9" i="1"/>
  <c r="C13" i="6" s="1"/>
  <c r="U22" i="1" l="1"/>
  <c r="W22" i="1" s="1"/>
  <c r="J26" i="1" s="1"/>
  <c r="L26" i="1" s="1"/>
  <c r="J6" i="2"/>
  <c r="K6" i="2" s="1"/>
  <c r="J12" i="2"/>
  <c r="K12" i="2" s="1"/>
  <c r="I4" i="2"/>
  <c r="H4" i="2"/>
  <c r="Q33" i="3"/>
  <c r="J28" i="1"/>
  <c r="L28" i="1" l="1"/>
  <c r="J55" i="2"/>
  <c r="U25" i="1" s="1"/>
  <c r="K55" i="2"/>
  <c r="W25" i="1" s="1"/>
  <c r="J4" i="2"/>
  <c r="K4" i="2" s="1"/>
  <c r="J30" i="1"/>
  <c r="K20" i="1" l="1"/>
  <c r="L20" i="1" s="1"/>
  <c r="M20" i="1" l="1"/>
  <c r="F32" i="3"/>
  <c r="F33" i="3" s="1"/>
  <c r="W27" i="1" l="1"/>
  <c r="K22" i="1"/>
  <c r="L22" i="1" l="1"/>
  <c r="M22" i="1" s="1"/>
  <c r="L24" i="1" l="1"/>
  <c r="M24" i="1" s="1"/>
  <c r="K30" i="1"/>
  <c r="L30" i="1" s="1"/>
  <c r="W29" i="1"/>
</calcChain>
</file>

<file path=xl/sharedStrings.xml><?xml version="1.0" encoding="utf-8"?>
<sst xmlns="http://schemas.openxmlformats.org/spreadsheetml/2006/main" count="210" uniqueCount="138">
  <si>
    <t xml:space="preserve">שם ביה"ס </t>
  </si>
  <si>
    <t>סמל מוסד</t>
  </si>
  <si>
    <t>הכנסות</t>
  </si>
  <si>
    <t>הוצאות</t>
  </si>
  <si>
    <t>הנחיות:</t>
  </si>
  <si>
    <t>חט"צ</t>
  </si>
  <si>
    <t>כיתות א</t>
  </si>
  <si>
    <t>כיתות ב</t>
  </si>
  <si>
    <t>כיתות ג</t>
  </si>
  <si>
    <t>כיתות ד</t>
  </si>
  <si>
    <t>כיתות ה</t>
  </si>
  <si>
    <t>כיתות ו</t>
  </si>
  <si>
    <t>כיתות חנ"מ</t>
  </si>
  <si>
    <t>סה"כ</t>
  </si>
  <si>
    <t>שעות</t>
  </si>
  <si>
    <t>ברוטו לשעה</t>
  </si>
  <si>
    <t>א. יש למלא בשורה 1 ו 2 את שם ביה"ס וסמל המוסד ביובל חינוך</t>
  </si>
  <si>
    <t>מספר תלמידים</t>
  </si>
  <si>
    <t>רכז בית ספרי</t>
  </si>
  <si>
    <t>ב. יש למלא בשורה 7 את מספר התלמידים בכל אחת משכבות הגיל</t>
  </si>
  <si>
    <t>סגן רכז</t>
  </si>
  <si>
    <t>רק עבור 150 תלמידים ומעלה</t>
  </si>
  <si>
    <t>ג. משרת הרכז הבית ספרי (עלות מעסיק) תופיע באופן אוטומטי</t>
  </si>
  <si>
    <t>מדריך</t>
  </si>
  <si>
    <t xml:space="preserve">ה. לאחר מילוי פרטי המדריכים בלשונית מדריכים, תופיע עלות המדריכים </t>
  </si>
  <si>
    <t>ו. לאחר מילוי פרטי ספקי ההעשרה בלשונית העשרה, תופיע עלות ההעשרה.</t>
  </si>
  <si>
    <t>תקציב</t>
  </si>
  <si>
    <t xml:space="preserve">העשרה </t>
  </si>
  <si>
    <t>יתרה</t>
  </si>
  <si>
    <t>תקציב מדריכים</t>
  </si>
  <si>
    <t>תקציב העשרה</t>
  </si>
  <si>
    <t>`</t>
  </si>
  <si>
    <t>סל גמיש</t>
  </si>
  <si>
    <t>תקציב רכז</t>
  </si>
  <si>
    <t>תקציב ס. רכז</t>
  </si>
  <si>
    <t>סה"כ תקציב</t>
  </si>
  <si>
    <t>מס"ד</t>
  </si>
  <si>
    <t xml:space="preserve">מספר ת.ז. </t>
  </si>
  <si>
    <t>שם המדריך</t>
  </si>
  <si>
    <t>מעמד</t>
  </si>
  <si>
    <t>טלפון</t>
  </si>
  <si>
    <t>מייל</t>
  </si>
  <si>
    <t>כיתה</t>
  </si>
  <si>
    <t>שעות ליום</t>
  </si>
  <si>
    <t>סה"כ ימים</t>
  </si>
  <si>
    <t>סה"כ שעות</t>
  </si>
  <si>
    <t>עלות</t>
  </si>
  <si>
    <t>הנחיות</t>
  </si>
  <si>
    <t>מורה</t>
  </si>
  <si>
    <t>רכז</t>
  </si>
  <si>
    <t>יש למלא את הנתונים לגבי המורים:</t>
  </si>
  <si>
    <t xml:space="preserve">א. מספר תז </t>
  </si>
  <si>
    <t>מד"צ</t>
  </si>
  <si>
    <t>ב. שם מלא</t>
  </si>
  <si>
    <t>ג. מעמד -  בחירה מתוך רשימה: מורה, מדריך או מד"צ</t>
  </si>
  <si>
    <t>ד. טלפון</t>
  </si>
  <si>
    <t>ה. כתובת דואר אלקטרוני</t>
  </si>
  <si>
    <t xml:space="preserve">ו. ניתן לשנות את הכיתה בהתאם לצורך או להוסיף כיתות </t>
  </si>
  <si>
    <t>ח. המערכת תסכם את מספר השעות והתשלום (המספרים המופיעים הם עלות מעסיק ולא ברוטו לעובד)</t>
  </si>
  <si>
    <t xml:space="preserve">סה"כ </t>
  </si>
  <si>
    <t>רשימת ספקים</t>
  </si>
  <si>
    <t>מדריכי העשרה שכירים</t>
  </si>
  <si>
    <t>שם הספק</t>
  </si>
  <si>
    <t xml:space="preserve">תיאור </t>
  </si>
  <si>
    <t>מספר חשבונית</t>
  </si>
  <si>
    <t>סכום כולל מע"מ</t>
  </si>
  <si>
    <t>ימי פעילות</t>
  </si>
  <si>
    <t xml:space="preserve">ת.ז </t>
  </si>
  <si>
    <t>שם</t>
  </si>
  <si>
    <t>מספר שעות</t>
  </si>
  <si>
    <t>א. יש למלא את שם הספק כפי שיופיע על החשבונית</t>
  </si>
  <si>
    <t>ב. תיאור השירות</t>
  </si>
  <si>
    <t>ג. מספר חשבונית</t>
  </si>
  <si>
    <t>ד. סכום לתשלום כולל מע"מ</t>
  </si>
  <si>
    <t xml:space="preserve">ה. פירוט ימי פעילות של הספק </t>
  </si>
  <si>
    <t>ו. יש למלא פרטי מדריכי העשרה שכירים</t>
  </si>
  <si>
    <t>העברת גירעון מהדרכה</t>
  </si>
  <si>
    <t>ארוחת בוקר קלה</t>
  </si>
  <si>
    <t>שם התלמיד</t>
  </si>
  <si>
    <t>תקציב סל גמיש</t>
  </si>
  <si>
    <t>ו. יש למלא פרטי מדריכים נוספים או פרטי המדריכים המקבלים תוספת</t>
  </si>
  <si>
    <t>ד. אם יהיו מעל 150 תלמידים, תופיע משרת סגן הרכז (עלות מעסיק) באופן אוטומטי</t>
  </si>
  <si>
    <t>ז. לאחר מילוי מספרי התלמידים יופיע התקציב במשבצת J30</t>
  </si>
  <si>
    <t>ח. במשבצת K30 תופיע עלות מצטברת עד כה</t>
  </si>
  <si>
    <t>ט. במשבצת L30 תופיע יתרה מעודכנת בכל שלב</t>
  </si>
  <si>
    <t>ז. לאחר הקשת פרטי מורה, יופיע באופן אוטומטי היקף למשרה בקייטנה: 6 שעות ליום ו 15 ימי עבודה. ניתן לשנות את ההיקף על פי הצורך</t>
  </si>
  <si>
    <t>כיתות אפשריות</t>
  </si>
  <si>
    <t>סייעת</t>
  </si>
  <si>
    <t>גננת</t>
  </si>
  <si>
    <t>ז.אופן חישוב תוספת שכר לדוגמה: תוספת של 25 ₪ למורה- 25*6 שעות עבודה ביום*15 ימי עבודה=2250 לרשום בעמודת "תוספת"</t>
  </si>
  <si>
    <t>סטטוס</t>
  </si>
  <si>
    <t>ת.ז</t>
  </si>
  <si>
    <t>סל תקציבי</t>
  </si>
  <si>
    <t>סכום נסיעות יומי הלוך וחזור</t>
  </si>
  <si>
    <t>ימים</t>
  </si>
  <si>
    <t>סה"כ נסיעות</t>
  </si>
  <si>
    <t>מדריכים</t>
  </si>
  <si>
    <t>העשרה</t>
  </si>
  <si>
    <t>מדריכים+סל גמיש</t>
  </si>
  <si>
    <t>מדצ</t>
  </si>
  <si>
    <t>א. יש למלא סמל מוסד,ת.ז ושם מלא</t>
  </si>
  <si>
    <t>ב. יש למלא מעמד וסל תקציבי</t>
  </si>
  <si>
    <t>ד. יש למלא במשבצות החומות- כמויות שעות בלבד- למשל 6</t>
  </si>
  <si>
    <t>ה. נא לא להוסיף/להוריד עמודות ולא לגעת בנתונים המתקבלים בעמודות הסה"כ.</t>
  </si>
  <si>
    <t>גבייה מתלמידים</t>
  </si>
  <si>
    <t>ג. יש למלא סכום נסיעות יומי, למשל בתוך גוש דן הסכום הלוך וחזור-11 ₪.</t>
  </si>
  <si>
    <t>ספק הזנה</t>
  </si>
  <si>
    <t>יש להקצות מתוך סל זה לפחות 30% לטובת פעילויות תרבות, כגון- תיאטרון, מחול, מוסיקה, קולנוע, מפגש יוצר ומפגש סופר</t>
  </si>
  <si>
    <t>העשרה בחשבונית</t>
  </si>
  <si>
    <t>סכום לתלמיד</t>
  </si>
  <si>
    <t>סה"כ גביה</t>
  </si>
  <si>
    <t>תשלום מלא</t>
  </si>
  <si>
    <t>מלגות מתוך סל גמיש</t>
  </si>
  <si>
    <t>מלגות לתלמידים אתיופים</t>
  </si>
  <si>
    <t>מלגות לתלמידי רווחה</t>
  </si>
  <si>
    <t>מלגות לתלמידים זרים</t>
  </si>
  <si>
    <t>סכום הצ'ק המועבר ליובל חינוך</t>
  </si>
  <si>
    <t>בקרה</t>
  </si>
  <si>
    <t>א. יש להזין את מספר התלמידים המשלמים תשלום מלא</t>
  </si>
  <si>
    <t>ב. יש להזין את מספר התלמידים המשלמים באופן חלקי לפי סוג המלגה</t>
  </si>
  <si>
    <t>ג. מלגת סל גמיש תוצג בהתאם לנתונים שהוזנו בגיליון סל גמיש</t>
  </si>
  <si>
    <t>סכום גביה לפני מלגה</t>
  </si>
  <si>
    <t>סכום מלגה</t>
  </si>
  <si>
    <t>מלגות לתלמידים סל גמיש בלבד (ללא מלגות לתלמידים אתיופים, רווחה וזרים)</t>
  </si>
  <si>
    <t>סכום גביה מהתלמיד</t>
  </si>
  <si>
    <t>הנחיות למילוי מלגות</t>
  </si>
  <si>
    <t>א. יש למלא את נתוני כל התלמידים שקיבלו מלגה במסגרת הסל הגמיש (ללא תלמידי רווחה, תלמידים אתיופים וזרים)</t>
  </si>
  <si>
    <t>ב. יש למלא את סכום הגביה המלא לפני המלגה</t>
  </si>
  <si>
    <t>ג. יש למלא את סכום המלגה שניתנת לתלמיד</t>
  </si>
  <si>
    <t>ד. סכום הגביה מחושב מהתלמיד מחושב אוטומטית</t>
  </si>
  <si>
    <t>הגדלת השכר למורים, רכז, סגן רכז</t>
  </si>
  <si>
    <t xml:space="preserve">תוספת כוח אדם מקצועי </t>
  </si>
  <si>
    <t>שם המורה</t>
  </si>
  <si>
    <t>תוספת סכום</t>
  </si>
  <si>
    <t>מדריך העשרה</t>
  </si>
  <si>
    <t>שם חט"צ</t>
  </si>
  <si>
    <t>סמל חט"צ</t>
  </si>
  <si>
    <t>סמל בי"ס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</si>
</sst>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[Red]\-#,##0.00\ "/>
    <numFmt numFmtId="165" formatCode="_ * #,##0_ ;_ * \-#,##0_ ;_ * &quot;-&quot;??_ ;_ @_ "/>
  </numFmts>
  <fonts count="19" x14ac:knownFonts="1"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sz val="10"/>
      <color rgb="FF1A73E8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David"/>
      <family val="2"/>
    </font>
    <font>
      <sz val="10"/>
      <color rgb="FF3C4043"/>
      <name val="Arial"/>
      <family val="2"/>
    </font>
    <font>
      <sz val="10"/>
      <color rgb="FF3C4043"/>
      <name val="Arial"/>
      <family val="2"/>
      <scheme val="minor"/>
    </font>
    <font>
      <sz val="11"/>
      <color rgb="FF22222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u/>
      <sz val="1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7">
    <xf numFmtId="0" fontId="0" fillId="0" borderId="0" xfId="0"/>
    <xf numFmtId="164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1" fillId="0" borderId="0" xfId="0" applyFont="1"/>
    <xf numFmtId="0" fontId="0" fillId="3" borderId="1" xfId="0" applyFill="1" applyBorder="1"/>
    <xf numFmtId="0" fontId="12" fillId="4" borderId="2" xfId="0" applyFont="1" applyFill="1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3" xfId="0" applyNumberFormat="1" applyBorder="1"/>
    <xf numFmtId="165" fontId="12" fillId="4" borderId="3" xfId="1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4" fillId="0" borderId="12" xfId="0" applyFont="1" applyBorder="1" applyAlignment="1">
      <alignment horizontal="right"/>
    </xf>
    <xf numFmtId="0" fontId="11" fillId="3" borderId="10" xfId="0" applyFont="1" applyFill="1" applyBorder="1"/>
    <xf numFmtId="0" fontId="0" fillId="3" borderId="11" xfId="0" applyFill="1" applyBorder="1"/>
    <xf numFmtId="0" fontId="0" fillId="0" borderId="13" xfId="0" applyBorder="1"/>
    <xf numFmtId="0" fontId="0" fillId="2" borderId="13" xfId="0" applyFill="1" applyBorder="1" applyAlignment="1">
      <alignment horizontal="center" wrapText="1"/>
    </xf>
    <xf numFmtId="16" fontId="3" fillId="5" borderId="13" xfId="0" applyNumberFormat="1" applyFont="1" applyFill="1" applyBorder="1"/>
    <xf numFmtId="165" fontId="0" fillId="0" borderId="0" xfId="1" applyNumberFormat="1" applyFont="1" applyBorder="1"/>
    <xf numFmtId="0" fontId="11" fillId="0" borderId="2" xfId="0" applyFont="1" applyBorder="1"/>
    <xf numFmtId="0" fontId="4" fillId="6" borderId="2" xfId="0" applyFont="1" applyFill="1" applyBorder="1"/>
    <xf numFmtId="0" fontId="17" fillId="6" borderId="4" xfId="0" applyFont="1" applyFill="1" applyBorder="1"/>
    <xf numFmtId="0" fontId="4" fillId="6" borderId="4" xfId="0" applyFont="1" applyFill="1" applyBorder="1"/>
    <xf numFmtId="165" fontId="4" fillId="6" borderId="4" xfId="1" applyNumberFormat="1" applyFont="1" applyFill="1" applyBorder="1"/>
    <xf numFmtId="0" fontId="4" fillId="6" borderId="3" xfId="0" applyFont="1" applyFill="1" applyBorder="1"/>
    <xf numFmtId="0" fontId="17" fillId="6" borderId="2" xfId="0" applyFont="1" applyFill="1" applyBorder="1"/>
    <xf numFmtId="0" fontId="16" fillId="0" borderId="0" xfId="0" applyFont="1"/>
    <xf numFmtId="0" fontId="11" fillId="6" borderId="13" xfId="0" applyFont="1" applyFill="1" applyBorder="1"/>
    <xf numFmtId="0" fontId="0" fillId="7" borderId="13" xfId="0" applyFill="1" applyBorder="1"/>
    <xf numFmtId="0" fontId="11" fillId="2" borderId="13" xfId="0" applyFont="1" applyFill="1" applyBorder="1"/>
    <xf numFmtId="0" fontId="16" fillId="0" borderId="8" xfId="0" applyFont="1" applyBorder="1"/>
    <xf numFmtId="0" fontId="16" fillId="0" borderId="9" xfId="0" applyFont="1" applyBorder="1"/>
    <xf numFmtId="0" fontId="11" fillId="3" borderId="2" xfId="0" applyFont="1" applyFill="1" applyBorder="1"/>
    <xf numFmtId="0" fontId="0" fillId="3" borderId="4" xfId="0" applyFill="1" applyBorder="1"/>
    <xf numFmtId="0" fontId="18" fillId="0" borderId="9" xfId="0" applyFont="1" applyBorder="1"/>
    <xf numFmtId="0" fontId="11" fillId="0" borderId="13" xfId="0" applyFont="1" applyBorder="1"/>
    <xf numFmtId="0" fontId="11" fillId="0" borderId="5" xfId="0" applyFont="1" applyBorder="1"/>
    <xf numFmtId="0" fontId="16" fillId="0" borderId="6" xfId="0" applyFont="1" applyBorder="1"/>
    <xf numFmtId="0" fontId="16" fillId="0" borderId="7" xfId="0" applyFont="1" applyBorder="1"/>
    <xf numFmtId="0" fontId="16" fillId="0" borderId="13" xfId="0" applyFont="1" applyBorder="1"/>
    <xf numFmtId="0" fontId="0" fillId="0" borderId="17" xfId="0" applyBorder="1"/>
    <xf numFmtId="0" fontId="16" fillId="0" borderId="18" xfId="0" applyFont="1" applyBorder="1"/>
    <xf numFmtId="0" fontId="1" fillId="0" borderId="18" xfId="0" applyFont="1" applyBorder="1"/>
    <xf numFmtId="0" fontId="0" fillId="0" borderId="19" xfId="0" applyBorder="1"/>
    <xf numFmtId="2" fontId="0" fillId="0" borderId="20" xfId="0" applyNumberFormat="1" applyBorder="1"/>
    <xf numFmtId="2" fontId="1" fillId="0" borderId="21" xfId="0" applyNumberFormat="1" applyFont="1" applyBorder="1"/>
    <xf numFmtId="165" fontId="0" fillId="0" borderId="0" xfId="1" applyNumberFormat="1" applyFont="1"/>
    <xf numFmtId="165" fontId="0" fillId="0" borderId="11" xfId="1" applyNumberFormat="1" applyFont="1" applyBorder="1"/>
    <xf numFmtId="0" fontId="16" fillId="0" borderId="10" xfId="0" applyFont="1" applyBorder="1"/>
    <xf numFmtId="0" fontId="0" fillId="3" borderId="12" xfId="0" applyFill="1" applyBorder="1"/>
    <xf numFmtId="0" fontId="11" fillId="2" borderId="13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quotePrefix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0" fillId="0" borderId="0" xfId="1" applyNumberFormat="1" applyFont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5" fillId="0" borderId="13" xfId="0" applyFont="1" applyBorder="1" applyAlignment="1" applyProtection="1">
      <alignment horizontal="right" vertical="center" wrapText="1" readingOrder="2"/>
      <protection locked="0"/>
    </xf>
    <xf numFmtId="0" fontId="3" fillId="5" borderId="13" xfId="0" applyFont="1" applyFill="1" applyBorder="1" applyProtection="1">
      <protection locked="0"/>
    </xf>
    <xf numFmtId="165" fontId="11" fillId="2" borderId="13" xfId="0" applyNumberFormat="1" applyFont="1" applyFill="1" applyBorder="1"/>
    <xf numFmtId="165" fontId="0" fillId="0" borderId="13" xfId="1" applyNumberFormat="1" applyFont="1" applyBorder="1" applyProtection="1"/>
    <xf numFmtId="0" fontId="12" fillId="2" borderId="5" xfId="0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89;&#1497;&#1514;%20&#1492;&#1505;&#1508;&#1512;%20&#1513;&#1500;%20&#1492;&#1495;&#1493;&#1508;&#1513;%20&#1492;&#1490;&#1491;&#1493;&#1500;%202021/&#1505;&#1497;&#1502;&#1493;&#1500;&#1496;&#1493;&#1512;%20&#1514;&#1513;&#1508;&#1488;%20&#1502;&#1506;&#1493;&#1491;&#1499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ראשי"/>
      <sheetName val="מדריכים"/>
      <sheetName val="העשרה"/>
      <sheetName val="מלגות"/>
      <sheetName val="נקיון ומיגון"/>
    </sheetNames>
    <sheetDataSet>
      <sheetData sheetId="0">
        <row r="20">
          <cell r="L20">
            <v>0</v>
          </cell>
        </row>
      </sheetData>
      <sheetData sheetId="1">
        <row r="2">
          <cell r="K2">
            <v>11810.4</v>
          </cell>
        </row>
      </sheetData>
      <sheetData sheetId="2">
        <row r="32">
          <cell r="E32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90AA5-8A91-441E-8F6A-0BC4D0360323}">
  <dimension ref="A2:Z34"/>
  <sheetViews>
    <sheetView rightToLeft="1" zoomScale="85" zoomScaleNormal="85" workbookViewId="0">
      <selection activeCell="J15" sqref="J15"/>
    </sheetView>
  </sheetViews>
  <sheetFormatPr defaultRowHeight="13.8" x14ac:dyDescent="0.25"/>
  <cols>
    <col min="1" max="1" width="11.69921875" bestFit="1" customWidth="1"/>
    <col min="2" max="2" width="12.69921875" customWidth="1"/>
    <col min="4" max="4" width="13.8984375" customWidth="1"/>
    <col min="5" max="5" width="7.5" customWidth="1"/>
    <col min="6" max="6" width="6.19921875" hidden="1" customWidth="1"/>
    <col min="7" max="7" width="6.59765625" hidden="1" customWidth="1"/>
    <col min="8" max="8" width="5.69921875" hidden="1" customWidth="1"/>
    <col min="9" max="9" width="13.69921875" customWidth="1"/>
    <col min="10" max="10" width="12.09765625" customWidth="1"/>
    <col min="11" max="11" width="12.69921875" customWidth="1"/>
    <col min="12" max="12" width="13.19921875" customWidth="1"/>
    <col min="13" max="13" width="64.09765625" bestFit="1" customWidth="1"/>
    <col min="14" max="14" width="11.19921875" customWidth="1"/>
    <col min="15" max="15" width="10.3984375" bestFit="1" customWidth="1"/>
    <col min="19" max="19" width="0" hidden="1" customWidth="1"/>
    <col min="20" max="26" width="9" hidden="1" customWidth="1"/>
    <col min="27" max="27" width="0" hidden="1" customWidth="1"/>
  </cols>
  <sheetData>
    <row r="2" spans="1:23" x14ac:dyDescent="0.25">
      <c r="A2" s="41" t="s">
        <v>0</v>
      </c>
      <c r="B2" s="56"/>
      <c r="C2" s="41" t="s">
        <v>135</v>
      </c>
      <c r="D2" s="56"/>
    </row>
    <row r="3" spans="1:23" x14ac:dyDescent="0.25">
      <c r="A3" s="41" t="s">
        <v>137</v>
      </c>
      <c r="B3" s="56"/>
      <c r="C3" s="41" t="s">
        <v>136</v>
      </c>
      <c r="D3" s="56"/>
    </row>
    <row r="4" spans="1:23" x14ac:dyDescent="0.25">
      <c r="N4" t="s">
        <v>4</v>
      </c>
    </row>
    <row r="5" spans="1:23" ht="14.4" thickBot="1" x14ac:dyDescent="0.3">
      <c r="A5" s="5"/>
      <c r="N5" t="s">
        <v>16</v>
      </c>
    </row>
    <row r="6" spans="1:23" x14ac:dyDescent="0.25">
      <c r="A6" s="42" t="s">
        <v>2</v>
      </c>
      <c r="B6" s="14"/>
      <c r="C6" s="14"/>
      <c r="D6" s="14"/>
      <c r="E6" s="14"/>
      <c r="F6" s="14"/>
      <c r="G6" s="14"/>
      <c r="H6" s="14"/>
      <c r="I6" s="14"/>
      <c r="J6" s="15"/>
      <c r="N6" s="2" t="s">
        <v>19</v>
      </c>
    </row>
    <row r="7" spans="1:23" x14ac:dyDescent="0.25">
      <c r="A7" s="16"/>
      <c r="J7" s="17"/>
      <c r="N7" t="s">
        <v>22</v>
      </c>
    </row>
    <row r="8" spans="1:23" x14ac:dyDescent="0.25">
      <c r="A8" s="46"/>
      <c r="B8" s="45" t="s">
        <v>5</v>
      </c>
      <c r="C8" s="45" t="s">
        <v>6</v>
      </c>
      <c r="D8" s="45" t="s">
        <v>7</v>
      </c>
      <c r="E8" s="45" t="s">
        <v>8</v>
      </c>
      <c r="F8" s="45" t="s">
        <v>9</v>
      </c>
      <c r="G8" s="45" t="s">
        <v>10</v>
      </c>
      <c r="H8" s="45" t="s">
        <v>11</v>
      </c>
      <c r="I8" s="45" t="s">
        <v>12</v>
      </c>
      <c r="J8" s="47" t="s">
        <v>13</v>
      </c>
      <c r="N8" t="s">
        <v>81</v>
      </c>
    </row>
    <row r="9" spans="1:23" x14ac:dyDescent="0.25">
      <c r="A9" s="46" t="s">
        <v>17</v>
      </c>
      <c r="B9" s="57"/>
      <c r="C9" s="57"/>
      <c r="D9" s="57"/>
      <c r="E9" s="57"/>
      <c r="F9" s="57"/>
      <c r="G9" s="57"/>
      <c r="H9" s="57"/>
      <c r="I9" s="57"/>
      <c r="J9" s="48">
        <f>SUM(B9:I9)</f>
        <v>0</v>
      </c>
      <c r="N9" t="s">
        <v>24</v>
      </c>
    </row>
    <row r="10" spans="1:23" ht="14.4" thickBot="1" x14ac:dyDescent="0.3">
      <c r="A10" s="49" t="s">
        <v>86</v>
      </c>
      <c r="B10" s="50">
        <f>B9/28</f>
        <v>0</v>
      </c>
      <c r="C10" s="50">
        <f>C9/28</f>
        <v>0</v>
      </c>
      <c r="D10" s="50">
        <f t="shared" ref="D10:H10" si="0">D9/28</f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>I9/8</f>
        <v>0</v>
      </c>
      <c r="J10" s="51">
        <f>SUM(B10:I10)</f>
        <v>0</v>
      </c>
      <c r="N10" t="s">
        <v>25</v>
      </c>
    </row>
    <row r="11" spans="1:23" x14ac:dyDescent="0.25">
      <c r="N11" t="s">
        <v>82</v>
      </c>
    </row>
    <row r="12" spans="1:23" x14ac:dyDescent="0.25">
      <c r="N12" s="4" t="s">
        <v>83</v>
      </c>
    </row>
    <row r="13" spans="1:23" x14ac:dyDescent="0.25">
      <c r="N13" s="4" t="s">
        <v>84</v>
      </c>
    </row>
    <row r="14" spans="1:23" x14ac:dyDescent="0.25">
      <c r="A14" s="3" t="s">
        <v>26</v>
      </c>
      <c r="B14" s="3">
        <f>+B9*917.4/18*27</f>
        <v>0</v>
      </c>
      <c r="C14" s="3">
        <f>+C9*682.6/18*27</f>
        <v>0</v>
      </c>
      <c r="D14" s="3">
        <f t="shared" ref="D14:F14" si="1">+D9*682.6/18*27</f>
        <v>0</v>
      </c>
      <c r="E14" s="3">
        <f t="shared" si="1"/>
        <v>0</v>
      </c>
      <c r="F14" s="3">
        <f t="shared" si="1"/>
        <v>0</v>
      </c>
      <c r="G14" s="3"/>
      <c r="H14" s="3"/>
      <c r="I14" s="3">
        <f>+I9*2228.5/18*27</f>
        <v>0</v>
      </c>
    </row>
    <row r="15" spans="1:23" x14ac:dyDescent="0.25">
      <c r="U15" s="4"/>
      <c r="V15" s="4"/>
      <c r="W15" s="4"/>
    </row>
    <row r="16" spans="1:23" x14ac:dyDescent="0.25">
      <c r="U16" s="4"/>
      <c r="V16" s="4"/>
      <c r="W16" s="4"/>
    </row>
    <row r="17" spans="2:24" ht="14.4" thickBot="1" x14ac:dyDescent="0.3"/>
    <row r="18" spans="2:24" x14ac:dyDescent="0.25">
      <c r="I18" s="13"/>
      <c r="J18" s="43" t="s">
        <v>2</v>
      </c>
      <c r="K18" s="43" t="s">
        <v>3</v>
      </c>
      <c r="L18" s="43" t="s">
        <v>28</v>
      </c>
      <c r="M18" s="44" t="s">
        <v>90</v>
      </c>
    </row>
    <row r="19" spans="2:24" x14ac:dyDescent="0.25">
      <c r="I19" s="16"/>
      <c r="M19" s="17"/>
      <c r="T19" t="s">
        <v>3</v>
      </c>
    </row>
    <row r="20" spans="2:24" x14ac:dyDescent="0.25">
      <c r="C20" s="1"/>
      <c r="I20" s="36" t="s">
        <v>29</v>
      </c>
      <c r="J20" s="52">
        <f>+((C9+D9+E9+F9+G9+H9+B9)*333+1165.5*I9)</f>
        <v>0</v>
      </c>
      <c r="K20" s="52">
        <f>מדריכים!K55</f>
        <v>0</v>
      </c>
      <c r="L20" s="52">
        <f>+J20-K20</f>
        <v>0</v>
      </c>
      <c r="M20" s="17" t="str">
        <f>IF(L20&lt;0,IF(-L20/J22&lt;0.25,"תקין, ניתן לקזז את הגרעון מתוך תקציב ההעשרה","לא תקין, עליך לקזז במדריכים"),"תקין")</f>
        <v>תקין</v>
      </c>
    </row>
    <row r="21" spans="2:24" x14ac:dyDescent="0.25">
      <c r="C21" s="1"/>
      <c r="I21" s="36"/>
      <c r="J21" s="52"/>
      <c r="K21" s="52"/>
      <c r="L21" s="52"/>
      <c r="M21" s="17"/>
      <c r="U21" t="s">
        <v>14</v>
      </c>
      <c r="V21" t="s">
        <v>15</v>
      </c>
      <c r="W21" t="s">
        <v>13</v>
      </c>
    </row>
    <row r="22" spans="2:24" x14ac:dyDescent="0.25">
      <c r="C22" s="1"/>
      <c r="I22" s="36" t="s">
        <v>30</v>
      </c>
      <c r="J22" s="52">
        <f>(1550/5*15/28*(C9+D9+E9+F9+G9+H9+B9)+1215/5*15/8*I9)</f>
        <v>0</v>
      </c>
      <c r="K22" s="52">
        <f>העשרה!F33+העשרה!Q33</f>
        <v>0</v>
      </c>
      <c r="L22" s="52">
        <f>J22-K22</f>
        <v>0</v>
      </c>
      <c r="M22" s="17" t="str">
        <f>+IF(L20&lt;0,IF(L22&lt;0,"אין לך רזרבה בתקציב הדרכה כדי לכסות את הגרעון","תקין"),IF(L22&lt;0,IF(-L22/J20&lt;0.25,"תקין ניתן לקזז את הכסף מהדרכה","לא תקין"),"תקין"))</f>
        <v>תקין</v>
      </c>
      <c r="T22" t="s">
        <v>18</v>
      </c>
      <c r="U22">
        <f>IF(J9&gt;0,7*15+9,0)</f>
        <v>0</v>
      </c>
      <c r="V22">
        <v>75</v>
      </c>
      <c r="W22" s="1">
        <f>+U22*103.6</f>
        <v>0</v>
      </c>
    </row>
    <row r="23" spans="2:24" x14ac:dyDescent="0.25">
      <c r="C23" s="1"/>
      <c r="I23" s="36"/>
      <c r="J23" s="52"/>
      <c r="K23" s="52"/>
      <c r="L23" s="52"/>
      <c r="M23" s="17"/>
      <c r="T23" t="s">
        <v>20</v>
      </c>
      <c r="U23">
        <f>IF(SUM(B9:I9)&gt;149, 6*15+3,0)</f>
        <v>0</v>
      </c>
      <c r="V23">
        <v>75</v>
      </c>
      <c r="W23" s="1">
        <f t="shared" ref="W23" si="2">+U23*103.6</f>
        <v>0</v>
      </c>
      <c r="X23" t="s">
        <v>21</v>
      </c>
    </row>
    <row r="24" spans="2:24" x14ac:dyDescent="0.25">
      <c r="B24" t="s">
        <v>31</v>
      </c>
      <c r="C24" s="1"/>
      <c r="I24" s="36" t="s">
        <v>32</v>
      </c>
      <c r="J24" s="52">
        <f>(1000/5*15/28*(C9+D9+E9+F9+G9+H9+B9)+300/5*15/8*I9)</f>
        <v>0</v>
      </c>
      <c r="K24" s="52">
        <f>'סל גמיש'!E34+'סל גמיש'!Q17+'סל גמיש'!M34+'סל גמיש'!W34</f>
        <v>0</v>
      </c>
      <c r="L24" s="52">
        <f>+J24-K24</f>
        <v>0</v>
      </c>
      <c r="M24" s="17" t="str">
        <f>IF(L24&gt;=0,"תקין","לא תקין")</f>
        <v>תקין</v>
      </c>
      <c r="W24" s="1"/>
    </row>
    <row r="25" spans="2:24" x14ac:dyDescent="0.25">
      <c r="C25" s="1"/>
      <c r="I25" s="36"/>
      <c r="J25" s="52"/>
      <c r="K25" s="52"/>
      <c r="L25" s="52"/>
      <c r="M25" s="17"/>
      <c r="T25" t="s">
        <v>23</v>
      </c>
      <c r="U25">
        <f>+מדריכים!J55</f>
        <v>0</v>
      </c>
      <c r="W25" s="1">
        <f>+מדריכים!K55</f>
        <v>0</v>
      </c>
    </row>
    <row r="26" spans="2:24" x14ac:dyDescent="0.25">
      <c r="C26" s="1"/>
      <c r="I26" s="36" t="s">
        <v>33</v>
      </c>
      <c r="J26" s="52">
        <f>W22</f>
        <v>0</v>
      </c>
      <c r="K26" s="52">
        <f>+[1]מדריכים!K2</f>
        <v>11810.4</v>
      </c>
      <c r="L26" s="52">
        <f>+J26-K26</f>
        <v>-11810.4</v>
      </c>
      <c r="M26" s="17"/>
      <c r="W26" s="1"/>
    </row>
    <row r="27" spans="2:24" x14ac:dyDescent="0.25">
      <c r="C27" s="1"/>
      <c r="I27" s="36"/>
      <c r="J27" s="52"/>
      <c r="K27" s="52"/>
      <c r="L27" s="52"/>
      <c r="M27" s="17"/>
      <c r="T27" t="s">
        <v>27</v>
      </c>
      <c r="W27" s="1">
        <f>+העשרה!F33+העשרה!Q33</f>
        <v>0</v>
      </c>
    </row>
    <row r="28" spans="2:24" x14ac:dyDescent="0.25">
      <c r="C28" s="1"/>
      <c r="I28" s="36" t="s">
        <v>34</v>
      </c>
      <c r="J28" s="52">
        <f>+W23</f>
        <v>0</v>
      </c>
      <c r="K28" s="52">
        <f>+W23</f>
        <v>0</v>
      </c>
      <c r="L28" s="52">
        <f>+J28-K28</f>
        <v>0</v>
      </c>
      <c r="M28" s="17"/>
    </row>
    <row r="29" spans="2:24" x14ac:dyDescent="0.25">
      <c r="C29" s="1"/>
      <c r="I29" s="36"/>
      <c r="J29" s="52"/>
      <c r="K29" s="52"/>
      <c r="L29" s="52"/>
      <c r="M29" s="17"/>
      <c r="T29" t="s">
        <v>32</v>
      </c>
      <c r="W29" s="1">
        <f>+K24</f>
        <v>0</v>
      </c>
    </row>
    <row r="30" spans="2:24" ht="14.4" thickBot="1" x14ac:dyDescent="0.3">
      <c r="C30" s="1"/>
      <c r="I30" s="54" t="s">
        <v>35</v>
      </c>
      <c r="J30" s="53">
        <f>+J20+J22+J24+J26+J28</f>
        <v>0</v>
      </c>
      <c r="K30" s="53">
        <f>IF(L20&lt;0,+K20+K22+K24+K26+K28+L20,K20+K22+K24+K26+K28)</f>
        <v>11810.4</v>
      </c>
      <c r="L30" s="53">
        <f>+J30-K30</f>
        <v>-11810.4</v>
      </c>
      <c r="M30" s="18"/>
    </row>
    <row r="32" spans="2:24" x14ac:dyDescent="0.25">
      <c r="D32" s="1"/>
    </row>
    <row r="34" spans="4:4" x14ac:dyDescent="0.25">
      <c r="D34" s="1"/>
    </row>
  </sheetData>
  <sheetProtection algorithmName="SHA-512" hashValue="wqhHafJU4nQklSefUXzF5pSUf9dkP/IHCtueeO6cFf2YY5V7moeCrcfmZ/+qD6UNLQYWL0Zox9ZbpDkmZLQjlQ==" saltValue="zwjNxJbEuOoPPyjZql+/DA==" spinCount="100000" sheet="1" objects="1" scenarios="1" formatCells="0" formatColumns="0" formatRows="0" insertColumns="0" insertRows="0"/>
  <protectedRanges>
    <protectedRange sqref="D2 B2:B3" name="סמל מוסד"/>
    <protectedRange sqref="B9:I9" name="מספרי תלמידים"/>
  </protectedRange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A9C21-4A7A-4099-8528-F286E5FAD54F}">
  <dimension ref="A2:S55"/>
  <sheetViews>
    <sheetView rightToLeft="1" zoomScale="70" zoomScaleNormal="70" workbookViewId="0">
      <selection activeCell="D3" sqref="D3"/>
    </sheetView>
  </sheetViews>
  <sheetFormatPr defaultRowHeight="13.8" x14ac:dyDescent="0.25"/>
  <cols>
    <col min="1" max="1" width="8.8984375" customWidth="1"/>
    <col min="2" max="2" width="12.19921875" bestFit="1" customWidth="1"/>
    <col min="3" max="3" width="9.69921875" bestFit="1" customWidth="1"/>
    <col min="5" max="5" width="9.8984375" bestFit="1" customWidth="1"/>
    <col min="7" max="7" width="11.3984375" bestFit="1" customWidth="1"/>
    <col min="10" max="10" width="9.59765625" bestFit="1" customWidth="1"/>
    <col min="11" max="11" width="10.3984375" bestFit="1" customWidth="1"/>
    <col min="19" max="19" width="5.3984375" hidden="1" customWidth="1"/>
  </cols>
  <sheetData>
    <row r="2" spans="1:19" x14ac:dyDescent="0.25">
      <c r="A2" s="32" t="s">
        <v>36</v>
      </c>
      <c r="B2" s="32" t="s">
        <v>37</v>
      </c>
      <c r="C2" s="32" t="s">
        <v>38</v>
      </c>
      <c r="D2" s="32" t="s">
        <v>39</v>
      </c>
      <c r="E2" s="32" t="s">
        <v>40</v>
      </c>
      <c r="F2" s="32" t="s">
        <v>41</v>
      </c>
      <c r="G2" s="32" t="s">
        <v>42</v>
      </c>
      <c r="H2" s="32" t="s">
        <v>43</v>
      </c>
      <c r="I2" s="32" t="s">
        <v>44</v>
      </c>
      <c r="J2" s="32" t="s">
        <v>45</v>
      </c>
      <c r="K2" s="32" t="s">
        <v>46</v>
      </c>
      <c r="N2" t="s">
        <v>47</v>
      </c>
      <c r="S2" t="s">
        <v>48</v>
      </c>
    </row>
    <row r="3" spans="1:19" x14ac:dyDescent="0.25">
      <c r="A3">
        <v>1</v>
      </c>
      <c r="B3" s="58"/>
      <c r="C3" s="58"/>
      <c r="D3" s="58" t="s">
        <v>49</v>
      </c>
      <c r="E3" s="58"/>
      <c r="F3" s="59"/>
      <c r="G3" s="58"/>
      <c r="H3">
        <v>7</v>
      </c>
      <c r="I3">
        <v>15</v>
      </c>
      <c r="J3">
        <f>+I3*H3+9</f>
        <v>114</v>
      </c>
      <c r="K3" s="1">
        <f>+J3*103.6</f>
        <v>11810.4</v>
      </c>
      <c r="N3" t="s">
        <v>50</v>
      </c>
      <c r="S3" t="s">
        <v>23</v>
      </c>
    </row>
    <row r="4" spans="1:19" x14ac:dyDescent="0.25">
      <c r="A4">
        <v>2</v>
      </c>
      <c r="B4" s="58"/>
      <c r="C4" s="58"/>
      <c r="D4" s="60"/>
      <c r="E4" s="60"/>
      <c r="F4" s="60"/>
      <c r="G4" s="60"/>
      <c r="H4" s="8">
        <f>IF(מרכז!J9&gt;=150,"6",0)</f>
        <v>0</v>
      </c>
      <c r="I4" s="8">
        <f>IF(מרכז!J9&gt;=150,"15",0)</f>
        <v>0</v>
      </c>
      <c r="J4">
        <f>IF(I4&lt;&gt;0,3,0)+I4*H4</f>
        <v>0</v>
      </c>
      <c r="K4" s="1">
        <f>+J4*103.6</f>
        <v>0</v>
      </c>
      <c r="N4" t="s">
        <v>51</v>
      </c>
      <c r="S4" t="s">
        <v>52</v>
      </c>
    </row>
    <row r="5" spans="1:19" ht="15.6" x14ac:dyDescent="0.3">
      <c r="A5">
        <v>3</v>
      </c>
      <c r="B5" s="58"/>
      <c r="C5" s="61"/>
      <c r="D5" s="58"/>
      <c r="E5" s="62"/>
      <c r="F5" s="63"/>
      <c r="G5" s="58"/>
      <c r="H5" s="58" t="str">
        <f t="shared" ref="H5:H13" si="0">IF(B5&lt;&gt;0,6,"הזן")</f>
        <v>הזן</v>
      </c>
      <c r="I5" s="58" t="str">
        <f t="shared" ref="I5:I13" si="1">IF(B5&lt;&gt;0,15,"הזן")</f>
        <v>הזן</v>
      </c>
      <c r="J5">
        <f t="shared" ref="J5:J29" si="2">IF(H5="הזן",0,H5*I5)</f>
        <v>0</v>
      </c>
      <c r="K5" s="1">
        <f t="shared" ref="K5:K54" si="3">IF(D5="מורה",J5*103.6,IF(D5="סייעת",J5*52,IF(D5="גננת",J5*103.6,IF(D5="מדריך",J5*70,J5*42.24))))</f>
        <v>0</v>
      </c>
      <c r="N5" t="s">
        <v>53</v>
      </c>
      <c r="S5" t="s">
        <v>88</v>
      </c>
    </row>
    <row r="6" spans="1:19" ht="15.6" x14ac:dyDescent="0.3">
      <c r="A6">
        <v>4</v>
      </c>
      <c r="B6" s="58"/>
      <c r="C6" s="61"/>
      <c r="D6" s="58"/>
      <c r="E6" s="62"/>
      <c r="F6" s="63"/>
      <c r="G6" s="58"/>
      <c r="H6" s="58" t="str">
        <f t="shared" si="0"/>
        <v>הזן</v>
      </c>
      <c r="I6" s="58" t="str">
        <f t="shared" si="1"/>
        <v>הזן</v>
      </c>
      <c r="J6">
        <f t="shared" si="2"/>
        <v>0</v>
      </c>
      <c r="K6" s="1">
        <f t="shared" si="3"/>
        <v>0</v>
      </c>
      <c r="N6" t="s">
        <v>54</v>
      </c>
      <c r="S6" t="s">
        <v>87</v>
      </c>
    </row>
    <row r="7" spans="1:19" ht="15.6" x14ac:dyDescent="0.3">
      <c r="A7">
        <v>5</v>
      </c>
      <c r="B7" s="58"/>
      <c r="C7" s="61"/>
      <c r="D7" s="58"/>
      <c r="E7" s="63"/>
      <c r="F7" s="63"/>
      <c r="G7" s="58"/>
      <c r="H7" s="58" t="str">
        <f t="shared" si="0"/>
        <v>הזן</v>
      </c>
      <c r="I7" s="58" t="str">
        <f t="shared" si="1"/>
        <v>הזן</v>
      </c>
      <c r="J7">
        <f t="shared" si="2"/>
        <v>0</v>
      </c>
      <c r="K7" s="1">
        <f t="shared" si="3"/>
        <v>0</v>
      </c>
      <c r="N7" t="s">
        <v>55</v>
      </c>
    </row>
    <row r="8" spans="1:19" ht="15.6" x14ac:dyDescent="0.3">
      <c r="A8">
        <v>6</v>
      </c>
      <c r="B8" s="58"/>
      <c r="C8" s="61"/>
      <c r="D8" s="58"/>
      <c r="E8" s="58"/>
      <c r="F8" s="63"/>
      <c r="G8" s="58"/>
      <c r="H8" s="58" t="str">
        <f t="shared" si="0"/>
        <v>הזן</v>
      </c>
      <c r="I8" s="58" t="str">
        <f t="shared" si="1"/>
        <v>הזן</v>
      </c>
      <c r="J8">
        <f t="shared" si="2"/>
        <v>0</v>
      </c>
      <c r="K8" s="1">
        <f t="shared" si="3"/>
        <v>0</v>
      </c>
      <c r="N8" t="s">
        <v>56</v>
      </c>
    </row>
    <row r="9" spans="1:19" ht="15.6" x14ac:dyDescent="0.3">
      <c r="A9">
        <v>7</v>
      </c>
      <c r="B9" s="58"/>
      <c r="C9" s="61"/>
      <c r="D9" s="58"/>
      <c r="E9" s="63"/>
      <c r="F9" s="63"/>
      <c r="G9" s="58"/>
      <c r="H9" s="58" t="str">
        <f t="shared" si="0"/>
        <v>הזן</v>
      </c>
      <c r="I9" s="58">
        <v>15</v>
      </c>
      <c r="J9">
        <f t="shared" si="2"/>
        <v>0</v>
      </c>
      <c r="K9" s="1">
        <f t="shared" si="3"/>
        <v>0</v>
      </c>
      <c r="N9" t="s">
        <v>57</v>
      </c>
    </row>
    <row r="10" spans="1:19" ht="15.6" x14ac:dyDescent="0.3">
      <c r="A10">
        <v>8</v>
      </c>
      <c r="B10" s="58"/>
      <c r="C10" s="61"/>
      <c r="D10" s="58"/>
      <c r="E10" s="63"/>
      <c r="F10" s="63"/>
      <c r="G10" s="58"/>
      <c r="H10" s="58" t="str">
        <f t="shared" si="0"/>
        <v>הזן</v>
      </c>
      <c r="I10" s="58" t="str">
        <f t="shared" si="1"/>
        <v>הזן</v>
      </c>
      <c r="J10">
        <f t="shared" si="2"/>
        <v>0</v>
      </c>
      <c r="K10" s="1">
        <f t="shared" si="3"/>
        <v>0</v>
      </c>
      <c r="N10" t="s">
        <v>85</v>
      </c>
    </row>
    <row r="11" spans="1:19" ht="15.6" x14ac:dyDescent="0.3">
      <c r="A11">
        <v>9</v>
      </c>
      <c r="B11" s="58"/>
      <c r="C11" s="61"/>
      <c r="D11" s="58"/>
      <c r="E11" s="63"/>
      <c r="F11" s="63"/>
      <c r="G11" s="58"/>
      <c r="H11" s="58" t="str">
        <f t="shared" si="0"/>
        <v>הזן</v>
      </c>
      <c r="I11" s="58" t="str">
        <f t="shared" si="1"/>
        <v>הזן</v>
      </c>
      <c r="J11">
        <f t="shared" si="2"/>
        <v>0</v>
      </c>
      <c r="K11" s="1">
        <f t="shared" si="3"/>
        <v>0</v>
      </c>
      <c r="N11" t="s">
        <v>58</v>
      </c>
    </row>
    <row r="12" spans="1:19" ht="15.6" x14ac:dyDescent="0.3">
      <c r="A12">
        <v>10</v>
      </c>
      <c r="B12" s="58"/>
      <c r="C12" s="61"/>
      <c r="D12" s="58"/>
      <c r="E12" s="63"/>
      <c r="F12" s="63"/>
      <c r="G12" s="58"/>
      <c r="H12" s="58" t="str">
        <f t="shared" si="0"/>
        <v>הזן</v>
      </c>
      <c r="I12" s="58" t="str">
        <f t="shared" si="1"/>
        <v>הזן</v>
      </c>
      <c r="J12">
        <f t="shared" si="2"/>
        <v>0</v>
      </c>
      <c r="K12" s="1">
        <f t="shared" si="3"/>
        <v>0</v>
      </c>
    </row>
    <row r="13" spans="1:19" ht="15.6" x14ac:dyDescent="0.3">
      <c r="A13">
        <v>11</v>
      </c>
      <c r="B13" s="58"/>
      <c r="C13" s="61"/>
      <c r="D13" s="58"/>
      <c r="E13" s="63"/>
      <c r="F13" s="63"/>
      <c r="G13" s="58"/>
      <c r="H13" s="58" t="str">
        <f t="shared" si="0"/>
        <v>הזן</v>
      </c>
      <c r="I13" s="58" t="str">
        <f t="shared" si="1"/>
        <v>הזן</v>
      </c>
      <c r="J13">
        <f t="shared" si="2"/>
        <v>0</v>
      </c>
      <c r="K13" s="1">
        <f t="shared" si="3"/>
        <v>0</v>
      </c>
    </row>
    <row r="14" spans="1:19" ht="15.6" x14ac:dyDescent="0.3">
      <c r="A14">
        <v>12</v>
      </c>
      <c r="B14" s="58"/>
      <c r="C14" s="61"/>
      <c r="D14" s="58"/>
      <c r="E14" s="63"/>
      <c r="F14" s="63"/>
      <c r="G14" s="58"/>
      <c r="H14" s="58" t="str">
        <f t="shared" ref="H14:H54" si="4">IF(B14&lt;&gt;0,6,"הזן")</f>
        <v>הזן</v>
      </c>
      <c r="I14" s="58" t="str">
        <f t="shared" ref="I14:I54" si="5">IF(B14&lt;&gt;0,15,"הזן")</f>
        <v>הזן</v>
      </c>
      <c r="J14">
        <f t="shared" si="2"/>
        <v>0</v>
      </c>
      <c r="K14" s="1">
        <f t="shared" si="3"/>
        <v>0</v>
      </c>
    </row>
    <row r="15" spans="1:19" ht="15.6" x14ac:dyDescent="0.3">
      <c r="A15">
        <v>13</v>
      </c>
      <c r="B15" s="58"/>
      <c r="C15" s="61"/>
      <c r="D15" s="58"/>
      <c r="E15" s="63"/>
      <c r="F15" s="63"/>
      <c r="G15" s="58"/>
      <c r="H15" s="58" t="str">
        <f t="shared" si="4"/>
        <v>הזן</v>
      </c>
      <c r="I15" s="58" t="str">
        <f t="shared" si="5"/>
        <v>הזן</v>
      </c>
      <c r="J15">
        <f t="shared" si="2"/>
        <v>0</v>
      </c>
      <c r="K15" s="1">
        <f t="shared" si="3"/>
        <v>0</v>
      </c>
    </row>
    <row r="16" spans="1:19" ht="15.6" x14ac:dyDescent="0.3">
      <c r="A16">
        <v>14</v>
      </c>
      <c r="B16" s="58"/>
      <c r="C16" s="61"/>
      <c r="D16" s="58"/>
      <c r="E16" s="63"/>
      <c r="F16" s="63"/>
      <c r="G16" s="58"/>
      <c r="H16" s="58" t="str">
        <f t="shared" si="4"/>
        <v>הזן</v>
      </c>
      <c r="I16" s="58" t="str">
        <f t="shared" si="5"/>
        <v>הזן</v>
      </c>
      <c r="J16">
        <f t="shared" si="2"/>
        <v>0</v>
      </c>
      <c r="K16" s="1">
        <f t="shared" si="3"/>
        <v>0</v>
      </c>
    </row>
    <row r="17" spans="1:11" ht="15.6" x14ac:dyDescent="0.3">
      <c r="A17">
        <v>15</v>
      </c>
      <c r="B17" s="58"/>
      <c r="C17" s="61"/>
      <c r="D17" s="58"/>
      <c r="E17" s="63"/>
      <c r="F17" s="64"/>
      <c r="G17" s="58"/>
      <c r="H17" s="58" t="str">
        <f t="shared" si="4"/>
        <v>הזן</v>
      </c>
      <c r="I17" s="58" t="str">
        <f t="shared" si="5"/>
        <v>הזן</v>
      </c>
      <c r="J17">
        <f t="shared" si="2"/>
        <v>0</v>
      </c>
      <c r="K17" s="1">
        <f t="shared" si="3"/>
        <v>0</v>
      </c>
    </row>
    <row r="18" spans="1:11" ht="15.6" x14ac:dyDescent="0.3">
      <c r="A18">
        <v>16</v>
      </c>
      <c r="B18" s="58"/>
      <c r="C18" s="61"/>
      <c r="D18" s="58"/>
      <c r="E18" s="63"/>
      <c r="F18" s="63"/>
      <c r="G18" s="58"/>
      <c r="H18" s="58" t="str">
        <f t="shared" si="4"/>
        <v>הזן</v>
      </c>
      <c r="I18" s="58" t="str">
        <f t="shared" si="5"/>
        <v>הזן</v>
      </c>
      <c r="J18">
        <f t="shared" si="2"/>
        <v>0</v>
      </c>
      <c r="K18" s="1">
        <f t="shared" si="3"/>
        <v>0</v>
      </c>
    </row>
    <row r="19" spans="1:11" ht="15.6" x14ac:dyDescent="0.3">
      <c r="A19">
        <v>17</v>
      </c>
      <c r="B19" s="58"/>
      <c r="C19" s="61"/>
      <c r="D19" s="58"/>
      <c r="E19" s="63"/>
      <c r="F19" s="63"/>
      <c r="G19" s="58"/>
      <c r="H19" s="58" t="str">
        <f t="shared" si="4"/>
        <v>הזן</v>
      </c>
      <c r="I19" s="58" t="str">
        <f t="shared" si="5"/>
        <v>הזן</v>
      </c>
      <c r="J19">
        <f t="shared" si="2"/>
        <v>0</v>
      </c>
      <c r="K19" s="1">
        <f t="shared" si="3"/>
        <v>0</v>
      </c>
    </row>
    <row r="20" spans="1:11" ht="15.6" x14ac:dyDescent="0.3">
      <c r="A20">
        <v>18</v>
      </c>
      <c r="B20" s="58"/>
      <c r="C20" s="61"/>
      <c r="D20" s="58"/>
      <c r="E20" s="63"/>
      <c r="F20" s="63"/>
      <c r="G20" s="58"/>
      <c r="H20" s="58" t="str">
        <f t="shared" si="4"/>
        <v>הזן</v>
      </c>
      <c r="I20" s="58" t="str">
        <f t="shared" si="5"/>
        <v>הזן</v>
      </c>
      <c r="J20">
        <f t="shared" si="2"/>
        <v>0</v>
      </c>
      <c r="K20" s="1">
        <f t="shared" si="3"/>
        <v>0</v>
      </c>
    </row>
    <row r="21" spans="1:11" x14ac:dyDescent="0.25">
      <c r="A21">
        <v>19</v>
      </c>
      <c r="B21" s="58"/>
      <c r="C21" s="61"/>
      <c r="D21" s="58"/>
      <c r="E21" s="65"/>
      <c r="F21" s="66"/>
      <c r="G21" s="58"/>
      <c r="H21" s="58" t="str">
        <f t="shared" si="4"/>
        <v>הזן</v>
      </c>
      <c r="I21" s="58" t="str">
        <f t="shared" si="5"/>
        <v>הזן</v>
      </c>
      <c r="J21">
        <f t="shared" si="2"/>
        <v>0</v>
      </c>
      <c r="K21" s="1">
        <f t="shared" si="3"/>
        <v>0</v>
      </c>
    </row>
    <row r="22" spans="1:11" ht="15.6" x14ac:dyDescent="0.3">
      <c r="A22">
        <v>20</v>
      </c>
      <c r="B22" s="58"/>
      <c r="C22" s="61"/>
      <c r="D22" s="58"/>
      <c r="E22" s="63"/>
      <c r="F22" s="58"/>
      <c r="G22" s="58"/>
      <c r="H22" s="58" t="str">
        <f t="shared" si="4"/>
        <v>הזן</v>
      </c>
      <c r="I22" s="58" t="str">
        <f t="shared" si="5"/>
        <v>הזן</v>
      </c>
      <c r="J22">
        <f t="shared" si="2"/>
        <v>0</v>
      </c>
      <c r="K22" s="1">
        <f t="shared" si="3"/>
        <v>0</v>
      </c>
    </row>
    <row r="23" spans="1:11" x14ac:dyDescent="0.25">
      <c r="A23">
        <v>21</v>
      </c>
      <c r="B23" s="58"/>
      <c r="C23" s="61"/>
      <c r="D23" s="58"/>
      <c r="E23" s="58"/>
      <c r="F23" s="58"/>
      <c r="G23" s="58"/>
      <c r="H23" s="58" t="str">
        <f t="shared" si="4"/>
        <v>הזן</v>
      </c>
      <c r="I23" s="58" t="str">
        <f t="shared" si="5"/>
        <v>הזן</v>
      </c>
      <c r="J23">
        <f t="shared" si="2"/>
        <v>0</v>
      </c>
      <c r="K23" s="1">
        <f t="shared" si="3"/>
        <v>0</v>
      </c>
    </row>
    <row r="24" spans="1:11" x14ac:dyDescent="0.25">
      <c r="A24">
        <v>22</v>
      </c>
      <c r="B24" s="58"/>
      <c r="C24" s="61"/>
      <c r="D24" s="58"/>
      <c r="E24" s="58"/>
      <c r="F24" s="58"/>
      <c r="G24" s="58"/>
      <c r="H24" s="58" t="str">
        <f t="shared" si="4"/>
        <v>הזן</v>
      </c>
      <c r="I24" s="58" t="str">
        <f t="shared" si="5"/>
        <v>הזן</v>
      </c>
      <c r="J24">
        <f t="shared" si="2"/>
        <v>0</v>
      </c>
      <c r="K24" s="1">
        <f t="shared" si="3"/>
        <v>0</v>
      </c>
    </row>
    <row r="25" spans="1:11" x14ac:dyDescent="0.25">
      <c r="A25">
        <v>23</v>
      </c>
      <c r="B25" s="58"/>
      <c r="C25" s="61"/>
      <c r="D25" s="58"/>
      <c r="E25" s="58"/>
      <c r="F25" s="58"/>
      <c r="G25" s="58"/>
      <c r="H25" s="58" t="str">
        <f t="shared" si="4"/>
        <v>הזן</v>
      </c>
      <c r="I25" s="58" t="str">
        <f t="shared" si="5"/>
        <v>הזן</v>
      </c>
      <c r="J25">
        <f t="shared" si="2"/>
        <v>0</v>
      </c>
      <c r="K25" s="1">
        <f t="shared" si="3"/>
        <v>0</v>
      </c>
    </row>
    <row r="26" spans="1:11" x14ac:dyDescent="0.25">
      <c r="A26">
        <v>24</v>
      </c>
      <c r="B26" s="62"/>
      <c r="C26" s="61"/>
      <c r="D26" s="58"/>
      <c r="E26" s="58"/>
      <c r="F26" s="58"/>
      <c r="G26" s="58"/>
      <c r="H26" s="58" t="str">
        <f t="shared" si="4"/>
        <v>הזן</v>
      </c>
      <c r="I26" s="58" t="str">
        <f t="shared" si="5"/>
        <v>הזן</v>
      </c>
      <c r="J26">
        <f t="shared" si="2"/>
        <v>0</v>
      </c>
      <c r="K26" s="1">
        <f t="shared" si="3"/>
        <v>0</v>
      </c>
    </row>
    <row r="27" spans="1:11" x14ac:dyDescent="0.25">
      <c r="A27">
        <v>25</v>
      </c>
      <c r="B27" s="58"/>
      <c r="C27" s="61"/>
      <c r="D27" s="58"/>
      <c r="E27" s="58"/>
      <c r="F27" s="58"/>
      <c r="G27" s="58"/>
      <c r="H27" s="58" t="str">
        <f t="shared" si="4"/>
        <v>הזן</v>
      </c>
      <c r="I27" s="58" t="str">
        <f t="shared" si="5"/>
        <v>הזן</v>
      </c>
      <c r="J27">
        <f t="shared" si="2"/>
        <v>0</v>
      </c>
      <c r="K27" s="1">
        <f t="shared" si="3"/>
        <v>0</v>
      </c>
    </row>
    <row r="28" spans="1:11" x14ac:dyDescent="0.25">
      <c r="A28">
        <v>26</v>
      </c>
      <c r="B28" s="62"/>
      <c r="C28" s="61"/>
      <c r="D28" s="58"/>
      <c r="E28" s="58"/>
      <c r="F28" s="58"/>
      <c r="G28" s="58"/>
      <c r="H28" s="58" t="str">
        <f t="shared" si="4"/>
        <v>הזן</v>
      </c>
      <c r="I28" s="58" t="str">
        <f t="shared" si="5"/>
        <v>הזן</v>
      </c>
      <c r="J28">
        <f t="shared" si="2"/>
        <v>0</v>
      </c>
      <c r="K28" s="1">
        <f t="shared" si="3"/>
        <v>0</v>
      </c>
    </row>
    <row r="29" spans="1:11" x14ac:dyDescent="0.25">
      <c r="A29">
        <v>27</v>
      </c>
      <c r="B29" s="58"/>
      <c r="C29" s="61"/>
      <c r="D29" s="58"/>
      <c r="E29" s="58"/>
      <c r="F29" s="58"/>
      <c r="G29" s="58"/>
      <c r="H29" s="58" t="str">
        <f t="shared" si="4"/>
        <v>הזן</v>
      </c>
      <c r="I29" s="58" t="str">
        <f t="shared" si="5"/>
        <v>הזן</v>
      </c>
      <c r="J29">
        <f t="shared" si="2"/>
        <v>0</v>
      </c>
      <c r="K29" s="1">
        <f t="shared" si="3"/>
        <v>0</v>
      </c>
    </row>
    <row r="30" spans="1:11" x14ac:dyDescent="0.25">
      <c r="A30">
        <v>28</v>
      </c>
      <c r="B30" s="62"/>
      <c r="C30" s="61"/>
      <c r="D30" s="58"/>
      <c r="E30" s="58"/>
      <c r="F30" s="58"/>
      <c r="G30" s="58"/>
      <c r="H30" s="58" t="str">
        <f t="shared" si="4"/>
        <v>הזן</v>
      </c>
      <c r="I30" s="58" t="str">
        <f t="shared" si="5"/>
        <v>הזן</v>
      </c>
      <c r="J30">
        <f>IF(H30="הזן",0,H30*I30)</f>
        <v>0</v>
      </c>
      <c r="K30" s="1">
        <f t="shared" si="3"/>
        <v>0</v>
      </c>
    </row>
    <row r="31" spans="1:11" x14ac:dyDescent="0.25">
      <c r="A31">
        <v>29</v>
      </c>
      <c r="B31" s="58"/>
      <c r="C31" s="58"/>
      <c r="D31" s="58"/>
      <c r="E31" s="58"/>
      <c r="F31" s="58"/>
      <c r="G31" s="58"/>
      <c r="H31" s="58" t="str">
        <f t="shared" si="4"/>
        <v>הזן</v>
      </c>
      <c r="I31" s="58" t="str">
        <f t="shared" si="5"/>
        <v>הזן</v>
      </c>
      <c r="J31">
        <f t="shared" ref="J31:J54" si="6">IF(H31="הזן",0,H31*I31)</f>
        <v>0</v>
      </c>
      <c r="K31" s="1">
        <f t="shared" si="3"/>
        <v>0</v>
      </c>
    </row>
    <row r="32" spans="1:11" x14ac:dyDescent="0.25">
      <c r="A32">
        <v>30</v>
      </c>
      <c r="B32" s="62"/>
      <c r="C32" s="58"/>
      <c r="D32" s="58"/>
      <c r="E32" s="58"/>
      <c r="F32" s="58"/>
      <c r="G32" s="58"/>
      <c r="H32" s="58" t="str">
        <f t="shared" si="4"/>
        <v>הזן</v>
      </c>
      <c r="I32" s="58" t="str">
        <f t="shared" si="5"/>
        <v>הזן</v>
      </c>
      <c r="J32">
        <f t="shared" si="6"/>
        <v>0</v>
      </c>
      <c r="K32" s="1">
        <f t="shared" si="3"/>
        <v>0</v>
      </c>
    </row>
    <row r="33" spans="1:11" x14ac:dyDescent="0.25">
      <c r="A33">
        <v>31</v>
      </c>
      <c r="B33" s="58"/>
      <c r="C33" s="58"/>
      <c r="D33" s="58"/>
      <c r="E33" s="58"/>
      <c r="F33" s="58"/>
      <c r="G33" s="58"/>
      <c r="H33" s="58" t="str">
        <f t="shared" si="4"/>
        <v>הזן</v>
      </c>
      <c r="I33" s="58" t="str">
        <f t="shared" si="5"/>
        <v>הזן</v>
      </c>
      <c r="J33">
        <f t="shared" si="6"/>
        <v>0</v>
      </c>
      <c r="K33" s="1">
        <f t="shared" si="3"/>
        <v>0</v>
      </c>
    </row>
    <row r="34" spans="1:11" x14ac:dyDescent="0.25">
      <c r="A34">
        <v>32</v>
      </c>
      <c r="B34" s="58"/>
      <c r="C34" s="58"/>
      <c r="D34" s="58"/>
      <c r="E34" s="58"/>
      <c r="F34" s="58"/>
      <c r="G34" s="58"/>
      <c r="H34" s="58" t="str">
        <f t="shared" si="4"/>
        <v>הזן</v>
      </c>
      <c r="I34" s="58" t="str">
        <f t="shared" si="5"/>
        <v>הזן</v>
      </c>
      <c r="J34">
        <f t="shared" si="6"/>
        <v>0</v>
      </c>
      <c r="K34" s="1">
        <f t="shared" si="3"/>
        <v>0</v>
      </c>
    </row>
    <row r="35" spans="1:11" x14ac:dyDescent="0.25">
      <c r="A35">
        <v>33</v>
      </c>
      <c r="B35" s="62"/>
      <c r="C35" s="58"/>
      <c r="D35" s="58"/>
      <c r="E35" s="58"/>
      <c r="F35" s="58"/>
      <c r="G35" s="58"/>
      <c r="H35" s="58" t="str">
        <f t="shared" si="4"/>
        <v>הזן</v>
      </c>
      <c r="I35" s="58" t="str">
        <f t="shared" si="5"/>
        <v>הזן</v>
      </c>
      <c r="J35">
        <f t="shared" si="6"/>
        <v>0</v>
      </c>
      <c r="K35" s="1">
        <f t="shared" si="3"/>
        <v>0</v>
      </c>
    </row>
    <row r="36" spans="1:11" x14ac:dyDescent="0.25">
      <c r="A36">
        <v>34</v>
      </c>
      <c r="B36" s="58"/>
      <c r="C36" s="58"/>
      <c r="D36" s="58"/>
      <c r="E36" s="58"/>
      <c r="F36" s="58"/>
      <c r="G36" s="58"/>
      <c r="H36" s="58" t="str">
        <f t="shared" si="4"/>
        <v>הזן</v>
      </c>
      <c r="I36" s="58" t="str">
        <f t="shared" si="5"/>
        <v>הזן</v>
      </c>
      <c r="J36">
        <f t="shared" si="6"/>
        <v>0</v>
      </c>
      <c r="K36" s="1">
        <f t="shared" si="3"/>
        <v>0</v>
      </c>
    </row>
    <row r="37" spans="1:11" x14ac:dyDescent="0.25">
      <c r="A37">
        <v>35</v>
      </c>
      <c r="B37" s="58"/>
      <c r="C37" s="58"/>
      <c r="D37" s="58"/>
      <c r="E37" s="58"/>
      <c r="F37" s="58"/>
      <c r="G37" s="58"/>
      <c r="H37" s="58" t="str">
        <f t="shared" si="4"/>
        <v>הזן</v>
      </c>
      <c r="I37" s="58" t="str">
        <f t="shared" si="5"/>
        <v>הזן</v>
      </c>
      <c r="J37">
        <f t="shared" si="6"/>
        <v>0</v>
      </c>
      <c r="K37" s="1">
        <f t="shared" si="3"/>
        <v>0</v>
      </c>
    </row>
    <row r="38" spans="1:11" x14ac:dyDescent="0.25">
      <c r="A38">
        <v>36</v>
      </c>
      <c r="B38" s="58"/>
      <c r="C38" s="58"/>
      <c r="D38" s="58"/>
      <c r="E38" s="58"/>
      <c r="F38" s="58"/>
      <c r="G38" s="58"/>
      <c r="H38" s="58" t="str">
        <f t="shared" si="4"/>
        <v>הזן</v>
      </c>
      <c r="I38" s="58" t="str">
        <f t="shared" si="5"/>
        <v>הזן</v>
      </c>
      <c r="J38">
        <f t="shared" si="6"/>
        <v>0</v>
      </c>
      <c r="K38" s="1">
        <f t="shared" si="3"/>
        <v>0</v>
      </c>
    </row>
    <row r="39" spans="1:11" x14ac:dyDescent="0.25">
      <c r="A39">
        <v>37</v>
      </c>
      <c r="B39" s="58"/>
      <c r="C39" s="58"/>
      <c r="D39" s="58"/>
      <c r="E39" s="58"/>
      <c r="F39" s="58"/>
      <c r="G39" s="58"/>
      <c r="H39" s="58" t="str">
        <f t="shared" si="4"/>
        <v>הזן</v>
      </c>
      <c r="I39" s="58" t="str">
        <f t="shared" si="5"/>
        <v>הזן</v>
      </c>
      <c r="J39">
        <f t="shared" si="6"/>
        <v>0</v>
      </c>
      <c r="K39" s="1">
        <f t="shared" si="3"/>
        <v>0</v>
      </c>
    </row>
    <row r="40" spans="1:11" x14ac:dyDescent="0.25">
      <c r="A40">
        <v>38</v>
      </c>
      <c r="B40" s="58"/>
      <c r="C40" s="58"/>
      <c r="D40" s="58"/>
      <c r="E40" s="58"/>
      <c r="F40" s="58"/>
      <c r="G40" s="58"/>
      <c r="H40" s="58" t="str">
        <f t="shared" si="4"/>
        <v>הזן</v>
      </c>
      <c r="I40" s="58" t="str">
        <f t="shared" si="5"/>
        <v>הזן</v>
      </c>
      <c r="J40">
        <f t="shared" si="6"/>
        <v>0</v>
      </c>
      <c r="K40" s="1">
        <f t="shared" si="3"/>
        <v>0</v>
      </c>
    </row>
    <row r="41" spans="1:11" x14ac:dyDescent="0.25">
      <c r="A41">
        <v>39</v>
      </c>
      <c r="B41" s="58"/>
      <c r="C41" s="58"/>
      <c r="D41" s="58"/>
      <c r="E41" s="58"/>
      <c r="F41" s="58"/>
      <c r="G41" s="58"/>
      <c r="H41" s="58" t="str">
        <f t="shared" si="4"/>
        <v>הזן</v>
      </c>
      <c r="I41" s="58" t="str">
        <f t="shared" si="5"/>
        <v>הזן</v>
      </c>
      <c r="J41">
        <f t="shared" si="6"/>
        <v>0</v>
      </c>
      <c r="K41" s="1">
        <f t="shared" si="3"/>
        <v>0</v>
      </c>
    </row>
    <row r="42" spans="1:11" x14ac:dyDescent="0.25">
      <c r="A42">
        <v>40</v>
      </c>
      <c r="B42" s="58"/>
      <c r="C42" s="58"/>
      <c r="D42" s="58"/>
      <c r="E42" s="58"/>
      <c r="F42" s="58"/>
      <c r="G42" s="58"/>
      <c r="H42" s="58" t="str">
        <f t="shared" si="4"/>
        <v>הזן</v>
      </c>
      <c r="I42" s="58" t="str">
        <f t="shared" si="5"/>
        <v>הזן</v>
      </c>
      <c r="J42">
        <f t="shared" si="6"/>
        <v>0</v>
      </c>
      <c r="K42" s="1">
        <f t="shared" si="3"/>
        <v>0</v>
      </c>
    </row>
    <row r="43" spans="1:11" x14ac:dyDescent="0.25">
      <c r="A43">
        <v>41</v>
      </c>
      <c r="B43" s="58"/>
      <c r="C43" s="58"/>
      <c r="D43" s="58"/>
      <c r="E43" s="58"/>
      <c r="F43" s="58"/>
      <c r="G43" s="58"/>
      <c r="H43" s="58" t="str">
        <f t="shared" si="4"/>
        <v>הזן</v>
      </c>
      <c r="I43" s="58" t="str">
        <f t="shared" si="5"/>
        <v>הזן</v>
      </c>
      <c r="J43">
        <f t="shared" si="6"/>
        <v>0</v>
      </c>
      <c r="K43" s="1">
        <f t="shared" si="3"/>
        <v>0</v>
      </c>
    </row>
    <row r="44" spans="1:11" x14ac:dyDescent="0.25">
      <c r="A44">
        <v>42</v>
      </c>
      <c r="B44" s="58"/>
      <c r="C44" s="58"/>
      <c r="D44" s="58"/>
      <c r="E44" s="58"/>
      <c r="F44" s="58"/>
      <c r="G44" s="58"/>
      <c r="H44" s="58" t="str">
        <f t="shared" si="4"/>
        <v>הזן</v>
      </c>
      <c r="I44" s="58" t="str">
        <f t="shared" si="5"/>
        <v>הזן</v>
      </c>
      <c r="J44">
        <f t="shared" si="6"/>
        <v>0</v>
      </c>
      <c r="K44" s="1">
        <f t="shared" si="3"/>
        <v>0</v>
      </c>
    </row>
    <row r="45" spans="1:11" x14ac:dyDescent="0.25">
      <c r="A45">
        <v>43</v>
      </c>
      <c r="B45" s="58"/>
      <c r="C45" s="58"/>
      <c r="D45" s="58"/>
      <c r="E45" s="58"/>
      <c r="F45" s="58"/>
      <c r="G45" s="58"/>
      <c r="H45" s="58" t="str">
        <f t="shared" si="4"/>
        <v>הזן</v>
      </c>
      <c r="I45" s="58" t="str">
        <f t="shared" si="5"/>
        <v>הזן</v>
      </c>
      <c r="J45">
        <f t="shared" si="6"/>
        <v>0</v>
      </c>
      <c r="K45" s="1">
        <f t="shared" si="3"/>
        <v>0</v>
      </c>
    </row>
    <row r="46" spans="1:11" x14ac:dyDescent="0.25">
      <c r="A46">
        <v>44</v>
      </c>
      <c r="B46" s="58"/>
      <c r="C46" s="58"/>
      <c r="D46" s="58"/>
      <c r="E46" s="58"/>
      <c r="F46" s="58"/>
      <c r="G46" s="58"/>
      <c r="H46" s="58" t="str">
        <f t="shared" si="4"/>
        <v>הזן</v>
      </c>
      <c r="I46" s="58" t="str">
        <f t="shared" si="5"/>
        <v>הזן</v>
      </c>
      <c r="J46">
        <f t="shared" si="6"/>
        <v>0</v>
      </c>
      <c r="K46" s="1">
        <f t="shared" si="3"/>
        <v>0</v>
      </c>
    </row>
    <row r="47" spans="1:11" x14ac:dyDescent="0.25">
      <c r="A47">
        <v>45</v>
      </c>
      <c r="B47" s="58"/>
      <c r="C47" s="58"/>
      <c r="D47" s="58"/>
      <c r="E47" s="58"/>
      <c r="F47" s="58"/>
      <c r="G47" s="58"/>
      <c r="H47" s="58" t="str">
        <f t="shared" si="4"/>
        <v>הזן</v>
      </c>
      <c r="I47" s="58" t="str">
        <f t="shared" si="5"/>
        <v>הזן</v>
      </c>
      <c r="J47">
        <f t="shared" si="6"/>
        <v>0</v>
      </c>
      <c r="K47" s="1">
        <f t="shared" si="3"/>
        <v>0</v>
      </c>
    </row>
    <row r="48" spans="1:11" x14ac:dyDescent="0.25">
      <c r="A48">
        <v>46</v>
      </c>
      <c r="B48" s="58"/>
      <c r="C48" s="58"/>
      <c r="D48" s="58"/>
      <c r="E48" s="58"/>
      <c r="F48" s="58"/>
      <c r="G48" s="58"/>
      <c r="H48" s="58" t="str">
        <f t="shared" si="4"/>
        <v>הזן</v>
      </c>
      <c r="I48" s="58" t="str">
        <f t="shared" si="5"/>
        <v>הזן</v>
      </c>
      <c r="J48">
        <f t="shared" si="6"/>
        <v>0</v>
      </c>
      <c r="K48" s="1">
        <f t="shared" si="3"/>
        <v>0</v>
      </c>
    </row>
    <row r="49" spans="1:11" x14ac:dyDescent="0.25">
      <c r="A49">
        <v>47</v>
      </c>
      <c r="B49" s="58"/>
      <c r="C49" s="58"/>
      <c r="D49" s="58"/>
      <c r="E49" s="58"/>
      <c r="F49" s="58"/>
      <c r="G49" s="58"/>
      <c r="H49" s="58" t="str">
        <f t="shared" si="4"/>
        <v>הזן</v>
      </c>
      <c r="I49" s="58" t="str">
        <f t="shared" si="5"/>
        <v>הזן</v>
      </c>
      <c r="J49">
        <f t="shared" si="6"/>
        <v>0</v>
      </c>
      <c r="K49" s="1">
        <f t="shared" si="3"/>
        <v>0</v>
      </c>
    </row>
    <row r="50" spans="1:11" x14ac:dyDescent="0.25">
      <c r="A50">
        <v>48</v>
      </c>
      <c r="B50" s="58"/>
      <c r="C50" s="58"/>
      <c r="D50" s="58"/>
      <c r="E50" s="58"/>
      <c r="F50" s="58"/>
      <c r="G50" s="58"/>
      <c r="H50" s="58" t="str">
        <f t="shared" si="4"/>
        <v>הזן</v>
      </c>
      <c r="I50" s="58" t="str">
        <f t="shared" si="5"/>
        <v>הזן</v>
      </c>
      <c r="J50">
        <f t="shared" si="6"/>
        <v>0</v>
      </c>
      <c r="K50" s="1">
        <f t="shared" si="3"/>
        <v>0</v>
      </c>
    </row>
    <row r="51" spans="1:11" x14ac:dyDescent="0.25">
      <c r="A51">
        <v>49</v>
      </c>
      <c r="B51" s="58"/>
      <c r="C51" s="58"/>
      <c r="D51" s="58"/>
      <c r="E51" s="58"/>
      <c r="F51" s="58"/>
      <c r="G51" s="58"/>
      <c r="H51" s="58" t="str">
        <f t="shared" si="4"/>
        <v>הזן</v>
      </c>
      <c r="I51" s="58" t="str">
        <f t="shared" si="5"/>
        <v>הזן</v>
      </c>
      <c r="J51">
        <f t="shared" si="6"/>
        <v>0</v>
      </c>
      <c r="K51" s="1">
        <f t="shared" si="3"/>
        <v>0</v>
      </c>
    </row>
    <row r="52" spans="1:11" x14ac:dyDescent="0.25">
      <c r="A52">
        <v>50</v>
      </c>
      <c r="B52" s="58"/>
      <c r="C52" s="58"/>
      <c r="D52" s="58"/>
      <c r="E52" s="58"/>
      <c r="F52" s="58"/>
      <c r="G52" s="58"/>
      <c r="H52" s="58" t="str">
        <f t="shared" si="4"/>
        <v>הזן</v>
      </c>
      <c r="I52" s="58" t="str">
        <f t="shared" si="5"/>
        <v>הזן</v>
      </c>
      <c r="J52">
        <f t="shared" si="6"/>
        <v>0</v>
      </c>
      <c r="K52" s="1">
        <f t="shared" si="3"/>
        <v>0</v>
      </c>
    </row>
    <row r="53" spans="1:11" x14ac:dyDescent="0.25">
      <c r="A53">
        <v>51</v>
      </c>
      <c r="B53" s="58"/>
      <c r="C53" s="58"/>
      <c r="D53" s="58"/>
      <c r="E53" s="58"/>
      <c r="F53" s="58"/>
      <c r="G53" s="58"/>
      <c r="H53" s="58" t="str">
        <f t="shared" si="4"/>
        <v>הזן</v>
      </c>
      <c r="I53" s="58" t="str">
        <f t="shared" si="5"/>
        <v>הזן</v>
      </c>
      <c r="J53">
        <f t="shared" si="6"/>
        <v>0</v>
      </c>
      <c r="K53" s="1">
        <f t="shared" si="3"/>
        <v>0</v>
      </c>
    </row>
    <row r="54" spans="1:11" ht="14.4" thickBot="1" x14ac:dyDescent="0.3">
      <c r="A54">
        <v>52</v>
      </c>
      <c r="B54" s="58"/>
      <c r="C54" s="58"/>
      <c r="D54" s="58"/>
      <c r="E54" s="58"/>
      <c r="F54" s="58"/>
      <c r="G54" s="58"/>
      <c r="H54" s="58" t="str">
        <f t="shared" si="4"/>
        <v>הזן</v>
      </c>
      <c r="I54" s="58" t="str">
        <f t="shared" si="5"/>
        <v>הזן</v>
      </c>
      <c r="J54">
        <f t="shared" si="6"/>
        <v>0</v>
      </c>
      <c r="K54" s="1">
        <f t="shared" si="3"/>
        <v>0</v>
      </c>
    </row>
    <row r="55" spans="1:11" ht="14.4" thickBot="1" x14ac:dyDescent="0.3">
      <c r="A55" s="9" t="s">
        <v>59</v>
      </c>
      <c r="B55" s="10"/>
      <c r="C55" s="10"/>
      <c r="D55" s="10"/>
      <c r="E55" s="10"/>
      <c r="F55" s="10"/>
      <c r="G55" s="10"/>
      <c r="H55" s="10"/>
      <c r="I55" s="10"/>
      <c r="J55" s="10">
        <f>SUM(J5:J54)</f>
        <v>0</v>
      </c>
      <c r="K55" s="11">
        <f>SUM(K5:K54)</f>
        <v>0</v>
      </c>
    </row>
  </sheetData>
  <sheetProtection algorithmName="SHA-512" hashValue="PBCLlJjSQkKNV5KUkuQWwpUE3opaop/DuVGp6vxjMZhDVbuaNXxEyY0YPjStZZmkuPQwpbLfyiowBcc1MokWaQ==" saltValue="s5CZNJM2ZlpM+oT1dGnj6g==" spinCount="100000" sheet="1" objects="1" scenarios="1" formatCells="0" formatColumns="0" formatRows="0" insertColumns="0" insertRows="0"/>
  <protectedRanges>
    <protectedRange sqref="D5:D54" name="טווח3"/>
    <protectedRange sqref="B3:C54" name="מדריכים 1"/>
    <protectedRange sqref="E3:I54" name="מדריכים 2"/>
  </protectedRanges>
  <dataValidations count="1">
    <dataValidation type="list" allowBlank="1" showInputMessage="1" showErrorMessage="1" sqref="D5:D54" xr:uid="{E2241D87-B585-45DE-BAB0-91A654036EAC}">
      <formula1>$S$2:$S$4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29CE0-80FC-43A4-9878-86D7B73387B1}">
  <dimension ref="A1:T38"/>
  <sheetViews>
    <sheetView rightToLeft="1" zoomScale="70" zoomScaleNormal="70" workbookViewId="0">
      <selection activeCell="C5" sqref="C5"/>
    </sheetView>
  </sheetViews>
  <sheetFormatPr defaultRowHeight="13.8" x14ac:dyDescent="0.25"/>
  <cols>
    <col min="1" max="1" width="33.59765625" customWidth="1"/>
    <col min="2" max="2" width="6.09765625" customWidth="1"/>
    <col min="3" max="3" width="17.59765625" bestFit="1" customWidth="1"/>
    <col min="4" max="4" width="10.09765625" bestFit="1" customWidth="1"/>
    <col min="5" max="5" width="12.5" bestFit="1" customWidth="1"/>
    <col min="6" max="6" width="13.3984375" bestFit="1" customWidth="1"/>
    <col min="7" max="7" width="20" bestFit="1" customWidth="1"/>
    <col min="13" max="13" width="9.8984375" bestFit="1" customWidth="1"/>
    <col min="15" max="15" width="10.3984375" customWidth="1"/>
    <col min="16" max="16" width="10.19921875" bestFit="1" customWidth="1"/>
  </cols>
  <sheetData>
    <row r="1" spans="1:20" ht="14.4" thickBot="1" x14ac:dyDescent="0.3"/>
    <row r="2" spans="1:20" ht="21" customHeight="1" thickBot="1" x14ac:dyDescent="0.35">
      <c r="A2" t="s">
        <v>60</v>
      </c>
      <c r="B2" s="85" t="s">
        <v>108</v>
      </c>
      <c r="C2" s="86"/>
      <c r="D2" s="86"/>
      <c r="E2" s="86"/>
      <c r="F2" s="86"/>
      <c r="G2" s="87"/>
      <c r="J2" s="85" t="s">
        <v>61</v>
      </c>
      <c r="K2" s="86"/>
      <c r="L2" s="86"/>
      <c r="M2" s="86"/>
      <c r="N2" s="86"/>
      <c r="O2" s="86"/>
      <c r="P2" s="86"/>
      <c r="Q2" s="87"/>
    </row>
    <row r="3" spans="1:20" x14ac:dyDescent="0.25">
      <c r="B3" s="16"/>
      <c r="G3" s="17"/>
      <c r="J3" s="16"/>
      <c r="Q3" s="17"/>
      <c r="T3" s="32" t="s">
        <v>47</v>
      </c>
    </row>
    <row r="4" spans="1:20" x14ac:dyDescent="0.25">
      <c r="A4" t="s">
        <v>36</v>
      </c>
      <c r="B4" s="36" t="s">
        <v>36</v>
      </c>
      <c r="C4" s="32" t="s">
        <v>62</v>
      </c>
      <c r="D4" s="32" t="s">
        <v>63</v>
      </c>
      <c r="E4" s="32" t="s">
        <v>64</v>
      </c>
      <c r="F4" s="32" t="s">
        <v>65</v>
      </c>
      <c r="G4" s="40" t="s">
        <v>66</v>
      </c>
      <c r="J4" s="36" t="s">
        <v>36</v>
      </c>
      <c r="K4" s="32" t="s">
        <v>67</v>
      </c>
      <c r="L4" s="32" t="s">
        <v>68</v>
      </c>
      <c r="M4" s="32" t="s">
        <v>40</v>
      </c>
      <c r="N4" s="32" t="s">
        <v>41</v>
      </c>
      <c r="O4" s="32" t="s">
        <v>69</v>
      </c>
      <c r="P4" s="32" t="s">
        <v>15</v>
      </c>
      <c r="Q4" s="37" t="s">
        <v>46</v>
      </c>
      <c r="T4" t="s">
        <v>70</v>
      </c>
    </row>
    <row r="5" spans="1:20" x14ac:dyDescent="0.25">
      <c r="A5">
        <v>1</v>
      </c>
      <c r="B5" s="16">
        <v>1</v>
      </c>
      <c r="C5" s="58"/>
      <c r="D5" s="58"/>
      <c r="E5" s="58"/>
      <c r="F5" s="67"/>
      <c r="G5" s="68"/>
      <c r="J5" s="16">
        <v>1</v>
      </c>
      <c r="K5" s="58"/>
      <c r="L5" s="58"/>
      <c r="M5" s="58"/>
      <c r="N5" s="58"/>
      <c r="O5" s="58"/>
      <c r="P5" s="58"/>
      <c r="Q5" s="17">
        <f>+O5*P5*1.38</f>
        <v>0</v>
      </c>
      <c r="T5" t="s">
        <v>71</v>
      </c>
    </row>
    <row r="6" spans="1:20" x14ac:dyDescent="0.25">
      <c r="A6">
        <v>2</v>
      </c>
      <c r="B6" s="16">
        <v>2</v>
      </c>
      <c r="C6" s="58"/>
      <c r="D6" s="58"/>
      <c r="E6" s="58"/>
      <c r="F6" s="67"/>
      <c r="G6" s="68"/>
      <c r="J6" s="16">
        <v>2</v>
      </c>
      <c r="K6" s="58"/>
      <c r="L6" s="58"/>
      <c r="M6" s="58"/>
      <c r="N6" s="58"/>
      <c r="O6" s="58"/>
      <c r="P6" s="58"/>
      <c r="Q6" s="17">
        <f t="shared" ref="Q6:Q32" si="0">+O6*P6*1.38</f>
        <v>0</v>
      </c>
      <c r="T6" t="s">
        <v>72</v>
      </c>
    </row>
    <row r="7" spans="1:20" x14ac:dyDescent="0.25">
      <c r="A7">
        <v>3</v>
      </c>
      <c r="B7" s="16">
        <v>3</v>
      </c>
      <c r="C7" s="58"/>
      <c r="D7" s="58"/>
      <c r="E7" s="58"/>
      <c r="F7" s="67"/>
      <c r="G7" s="68"/>
      <c r="J7" s="16">
        <v>3</v>
      </c>
      <c r="K7" s="58"/>
      <c r="L7" s="58"/>
      <c r="M7" s="58"/>
      <c r="N7" s="58"/>
      <c r="O7" s="58"/>
      <c r="P7" s="58"/>
      <c r="Q7" s="17">
        <f t="shared" si="0"/>
        <v>0</v>
      </c>
      <c r="T7" t="s">
        <v>73</v>
      </c>
    </row>
    <row r="8" spans="1:20" x14ac:dyDescent="0.25">
      <c r="A8">
        <v>4</v>
      </c>
      <c r="B8" s="16">
        <v>4</v>
      </c>
      <c r="C8" s="58"/>
      <c r="D8" s="58"/>
      <c r="E8" s="58"/>
      <c r="F8" s="67"/>
      <c r="G8" s="68"/>
      <c r="J8" s="16">
        <v>4</v>
      </c>
      <c r="K8" s="58"/>
      <c r="L8" s="58"/>
      <c r="M8" s="58"/>
      <c r="N8" s="58"/>
      <c r="O8" s="58"/>
      <c r="P8" s="58"/>
      <c r="Q8" s="17">
        <f t="shared" si="0"/>
        <v>0</v>
      </c>
      <c r="T8" s="2" t="s">
        <v>74</v>
      </c>
    </row>
    <row r="9" spans="1:20" x14ac:dyDescent="0.25">
      <c r="A9">
        <v>5</v>
      </c>
      <c r="B9" s="16">
        <v>5</v>
      </c>
      <c r="C9" s="58"/>
      <c r="D9" s="58"/>
      <c r="E9" s="58"/>
      <c r="F9" s="67"/>
      <c r="G9" s="68"/>
      <c r="J9" s="16">
        <v>5</v>
      </c>
      <c r="K9" s="58"/>
      <c r="L9" s="58"/>
      <c r="M9" s="58"/>
      <c r="N9" s="58"/>
      <c r="O9" s="58"/>
      <c r="P9" s="58"/>
      <c r="Q9" s="17">
        <f t="shared" si="0"/>
        <v>0</v>
      </c>
      <c r="T9" t="s">
        <v>75</v>
      </c>
    </row>
    <row r="10" spans="1:20" x14ac:dyDescent="0.25">
      <c r="A10">
        <v>6</v>
      </c>
      <c r="B10" s="16">
        <v>6</v>
      </c>
      <c r="C10" s="58"/>
      <c r="D10" s="58"/>
      <c r="E10" s="58"/>
      <c r="F10" s="67"/>
      <c r="G10" s="68"/>
      <c r="J10" s="16">
        <v>6</v>
      </c>
      <c r="K10" s="58"/>
      <c r="L10" s="58"/>
      <c r="M10" s="58"/>
      <c r="N10" s="58"/>
      <c r="O10" s="58"/>
      <c r="P10" s="58"/>
      <c r="Q10" s="17">
        <f t="shared" si="0"/>
        <v>0</v>
      </c>
    </row>
    <row r="11" spans="1:20" x14ac:dyDescent="0.25">
      <c r="A11">
        <v>7</v>
      </c>
      <c r="B11" s="16">
        <v>7</v>
      </c>
      <c r="C11" s="58"/>
      <c r="D11" s="58"/>
      <c r="E11" s="58"/>
      <c r="F11" s="67"/>
      <c r="G11" s="68"/>
      <c r="J11" s="16">
        <v>7</v>
      </c>
      <c r="K11" s="58"/>
      <c r="L11" s="58"/>
      <c r="M11" s="58"/>
      <c r="N11" s="58"/>
      <c r="O11" s="58"/>
      <c r="P11" s="58"/>
      <c r="Q11" s="17">
        <f t="shared" si="0"/>
        <v>0</v>
      </c>
    </row>
    <row r="12" spans="1:20" x14ac:dyDescent="0.25">
      <c r="A12">
        <v>8</v>
      </c>
      <c r="B12" s="16">
        <v>8</v>
      </c>
      <c r="C12" s="58"/>
      <c r="D12" s="58"/>
      <c r="E12" s="58"/>
      <c r="F12" s="67"/>
      <c r="G12" s="68"/>
      <c r="J12" s="16">
        <v>8</v>
      </c>
      <c r="K12" s="58"/>
      <c r="L12" s="58"/>
      <c r="M12" s="58"/>
      <c r="N12" s="58"/>
      <c r="O12" s="58"/>
      <c r="P12" s="58"/>
      <c r="Q12" s="17">
        <f t="shared" si="0"/>
        <v>0</v>
      </c>
    </row>
    <row r="13" spans="1:20" x14ac:dyDescent="0.25">
      <c r="A13">
        <v>9</v>
      </c>
      <c r="B13" s="16">
        <v>9</v>
      </c>
      <c r="C13" s="58"/>
      <c r="D13" s="58"/>
      <c r="E13" s="58"/>
      <c r="F13" s="67"/>
      <c r="G13" s="68"/>
      <c r="J13" s="16">
        <v>9</v>
      </c>
      <c r="K13" s="58"/>
      <c r="L13" s="58"/>
      <c r="M13" s="58"/>
      <c r="N13" s="58"/>
      <c r="O13" s="58"/>
      <c r="P13" s="58"/>
      <c r="Q13" s="17">
        <f t="shared" si="0"/>
        <v>0</v>
      </c>
    </row>
    <row r="14" spans="1:20" x14ac:dyDescent="0.25">
      <c r="A14">
        <v>10</v>
      </c>
      <c r="B14" s="16">
        <v>10</v>
      </c>
      <c r="C14" s="58"/>
      <c r="D14" s="58"/>
      <c r="E14" s="58"/>
      <c r="F14" s="67"/>
      <c r="G14" s="68"/>
      <c r="J14" s="16">
        <v>10</v>
      </c>
      <c r="K14" s="58"/>
      <c r="L14" s="58"/>
      <c r="M14" s="58"/>
      <c r="N14" s="58"/>
      <c r="O14" s="58"/>
      <c r="P14" s="58"/>
      <c r="Q14" s="17">
        <f t="shared" si="0"/>
        <v>0</v>
      </c>
    </row>
    <row r="15" spans="1:20" x14ac:dyDescent="0.25">
      <c r="A15">
        <v>11</v>
      </c>
      <c r="B15" s="16">
        <v>11</v>
      </c>
      <c r="C15" s="58"/>
      <c r="D15" s="58"/>
      <c r="E15" s="58"/>
      <c r="F15" s="67"/>
      <c r="G15" s="68"/>
      <c r="J15" s="16">
        <v>11</v>
      </c>
      <c r="K15" s="58"/>
      <c r="L15" s="58"/>
      <c r="M15" s="58"/>
      <c r="N15" s="58"/>
      <c r="O15" s="58"/>
      <c r="P15" s="58"/>
      <c r="Q15" s="17">
        <f t="shared" si="0"/>
        <v>0</v>
      </c>
    </row>
    <row r="16" spans="1:20" x14ac:dyDescent="0.25">
      <c r="A16">
        <v>12</v>
      </c>
      <c r="B16" s="16">
        <v>12</v>
      </c>
      <c r="C16" s="58"/>
      <c r="D16" s="58"/>
      <c r="E16" s="58"/>
      <c r="F16" s="67"/>
      <c r="G16" s="68"/>
      <c r="J16" s="16">
        <v>12</v>
      </c>
      <c r="K16" s="58"/>
      <c r="L16" s="58"/>
      <c r="M16" s="58"/>
      <c r="N16" s="58"/>
      <c r="O16" s="58"/>
      <c r="P16" s="58"/>
      <c r="Q16" s="17">
        <f t="shared" si="0"/>
        <v>0</v>
      </c>
    </row>
    <row r="17" spans="1:17" x14ac:dyDescent="0.25">
      <c r="A17">
        <v>13</v>
      </c>
      <c r="B17" s="16">
        <v>13</v>
      </c>
      <c r="C17" s="58"/>
      <c r="D17" s="58"/>
      <c r="E17" s="58"/>
      <c r="F17" s="67"/>
      <c r="G17" s="68"/>
      <c r="J17" s="16">
        <v>13</v>
      </c>
      <c r="K17" s="58"/>
      <c r="L17" s="58"/>
      <c r="M17" s="58"/>
      <c r="N17" s="58"/>
      <c r="O17" s="58"/>
      <c r="P17" s="58"/>
      <c r="Q17" s="17">
        <f t="shared" si="0"/>
        <v>0</v>
      </c>
    </row>
    <row r="18" spans="1:17" x14ac:dyDescent="0.25">
      <c r="A18">
        <v>14</v>
      </c>
      <c r="B18" s="16">
        <v>14</v>
      </c>
      <c r="C18" s="58"/>
      <c r="D18" s="58"/>
      <c r="E18" s="58"/>
      <c r="F18" s="67"/>
      <c r="G18" s="68"/>
      <c r="J18" s="16">
        <v>14</v>
      </c>
      <c r="K18" s="58"/>
      <c r="L18" s="58"/>
      <c r="M18" s="58"/>
      <c r="N18" s="58"/>
      <c r="O18" s="58"/>
      <c r="P18" s="58"/>
      <c r="Q18" s="17">
        <f t="shared" si="0"/>
        <v>0</v>
      </c>
    </row>
    <row r="19" spans="1:17" x14ac:dyDescent="0.25">
      <c r="A19">
        <v>15</v>
      </c>
      <c r="B19" s="16">
        <v>15</v>
      </c>
      <c r="C19" s="58"/>
      <c r="D19" s="58"/>
      <c r="E19" s="58"/>
      <c r="F19" s="67"/>
      <c r="G19" s="68"/>
      <c r="J19" s="16">
        <v>15</v>
      </c>
      <c r="K19" s="58"/>
      <c r="L19" s="58"/>
      <c r="M19" s="58"/>
      <c r="N19" s="58"/>
      <c r="O19" s="58"/>
      <c r="P19" s="58"/>
      <c r="Q19" s="17">
        <f t="shared" si="0"/>
        <v>0</v>
      </c>
    </row>
    <row r="20" spans="1:17" x14ac:dyDescent="0.25">
      <c r="A20">
        <v>16</v>
      </c>
      <c r="B20" s="16">
        <v>16</v>
      </c>
      <c r="C20" s="58"/>
      <c r="D20" s="58"/>
      <c r="E20" s="58"/>
      <c r="F20" s="67"/>
      <c r="G20" s="68"/>
      <c r="J20" s="16">
        <v>16</v>
      </c>
      <c r="K20" s="58"/>
      <c r="L20" s="58"/>
      <c r="M20" s="58"/>
      <c r="N20" s="58"/>
      <c r="O20" s="58"/>
      <c r="P20" s="58"/>
      <c r="Q20" s="17">
        <f t="shared" si="0"/>
        <v>0</v>
      </c>
    </row>
    <row r="21" spans="1:17" x14ac:dyDescent="0.25">
      <c r="A21">
        <v>17</v>
      </c>
      <c r="B21" s="16">
        <v>17</v>
      </c>
      <c r="C21" s="58"/>
      <c r="D21" s="58"/>
      <c r="E21" s="58"/>
      <c r="F21" s="67"/>
      <c r="G21" s="68"/>
      <c r="J21" s="16">
        <v>17</v>
      </c>
      <c r="K21" s="58"/>
      <c r="L21" s="58"/>
      <c r="M21" s="58"/>
      <c r="N21" s="58"/>
      <c r="O21" s="58"/>
      <c r="P21" s="58"/>
      <c r="Q21" s="17">
        <f t="shared" si="0"/>
        <v>0</v>
      </c>
    </row>
    <row r="22" spans="1:17" x14ac:dyDescent="0.25">
      <c r="A22">
        <v>18</v>
      </c>
      <c r="B22" s="16">
        <v>18</v>
      </c>
      <c r="C22" s="58"/>
      <c r="D22" s="58"/>
      <c r="E22" s="58"/>
      <c r="F22" s="67"/>
      <c r="G22" s="68"/>
      <c r="J22" s="16">
        <v>18</v>
      </c>
      <c r="K22" s="58"/>
      <c r="L22" s="58"/>
      <c r="M22" s="58"/>
      <c r="N22" s="58"/>
      <c r="O22" s="58"/>
      <c r="P22" s="58"/>
      <c r="Q22" s="17">
        <f t="shared" si="0"/>
        <v>0</v>
      </c>
    </row>
    <row r="23" spans="1:17" x14ac:dyDescent="0.25">
      <c r="A23">
        <v>19</v>
      </c>
      <c r="B23" s="16">
        <v>19</v>
      </c>
      <c r="C23" s="58"/>
      <c r="D23" s="58"/>
      <c r="E23" s="58"/>
      <c r="F23" s="67"/>
      <c r="G23" s="68"/>
      <c r="J23" s="16">
        <v>19</v>
      </c>
      <c r="K23" s="58"/>
      <c r="L23" s="58"/>
      <c r="M23" s="58"/>
      <c r="N23" s="58"/>
      <c r="O23" s="58"/>
      <c r="P23" s="58"/>
      <c r="Q23" s="17">
        <f t="shared" si="0"/>
        <v>0</v>
      </c>
    </row>
    <row r="24" spans="1:17" x14ac:dyDescent="0.25">
      <c r="A24">
        <v>20</v>
      </c>
      <c r="B24" s="16">
        <v>20</v>
      </c>
      <c r="C24" s="58"/>
      <c r="D24" s="58"/>
      <c r="E24" s="58"/>
      <c r="F24" s="67"/>
      <c r="G24" s="68"/>
      <c r="J24" s="16">
        <v>20</v>
      </c>
      <c r="K24" s="58"/>
      <c r="L24" s="58"/>
      <c r="M24" s="58"/>
      <c r="N24" s="58"/>
      <c r="O24" s="58"/>
      <c r="P24" s="58"/>
      <c r="Q24" s="17">
        <f t="shared" si="0"/>
        <v>0</v>
      </c>
    </row>
    <row r="25" spans="1:17" x14ac:dyDescent="0.25">
      <c r="A25">
        <v>21</v>
      </c>
      <c r="B25" s="16">
        <v>21</v>
      </c>
      <c r="C25" s="58"/>
      <c r="D25" s="58"/>
      <c r="E25" s="58"/>
      <c r="F25" s="67"/>
      <c r="G25" s="68"/>
      <c r="J25" s="16">
        <v>21</v>
      </c>
      <c r="K25" s="58"/>
      <c r="L25" s="58"/>
      <c r="M25" s="58"/>
      <c r="N25" s="58"/>
      <c r="O25" s="58"/>
      <c r="P25" s="58"/>
      <c r="Q25" s="17">
        <f t="shared" si="0"/>
        <v>0</v>
      </c>
    </row>
    <row r="26" spans="1:17" x14ac:dyDescent="0.25">
      <c r="A26">
        <v>22</v>
      </c>
      <c r="B26" s="16">
        <v>22</v>
      </c>
      <c r="C26" s="58"/>
      <c r="D26" s="58"/>
      <c r="E26" s="58"/>
      <c r="F26" s="67"/>
      <c r="G26" s="68"/>
      <c r="J26" s="16">
        <v>22</v>
      </c>
      <c r="K26" s="58"/>
      <c r="L26" s="58"/>
      <c r="M26" s="58"/>
      <c r="N26" s="58"/>
      <c r="O26" s="58"/>
      <c r="P26" s="58"/>
      <c r="Q26" s="17">
        <f t="shared" si="0"/>
        <v>0</v>
      </c>
    </row>
    <row r="27" spans="1:17" x14ac:dyDescent="0.25">
      <c r="A27">
        <v>23</v>
      </c>
      <c r="B27" s="16">
        <v>23</v>
      </c>
      <c r="C27" s="58"/>
      <c r="D27" s="58"/>
      <c r="E27" s="58"/>
      <c r="F27" s="67"/>
      <c r="G27" s="68"/>
      <c r="J27" s="16">
        <v>23</v>
      </c>
      <c r="K27" s="58"/>
      <c r="L27" s="58"/>
      <c r="M27" s="58"/>
      <c r="N27" s="58"/>
      <c r="O27" s="58"/>
      <c r="P27" s="58"/>
      <c r="Q27" s="17">
        <f t="shared" si="0"/>
        <v>0</v>
      </c>
    </row>
    <row r="28" spans="1:17" x14ac:dyDescent="0.25">
      <c r="A28">
        <v>24</v>
      </c>
      <c r="B28" s="16">
        <v>24</v>
      </c>
      <c r="C28" s="58"/>
      <c r="D28" s="58"/>
      <c r="E28" s="58"/>
      <c r="F28" s="67"/>
      <c r="G28" s="68"/>
      <c r="J28" s="16">
        <v>24</v>
      </c>
      <c r="K28" s="58"/>
      <c r="L28" s="58"/>
      <c r="M28" s="58"/>
      <c r="N28" s="58"/>
      <c r="O28" s="58"/>
      <c r="P28" s="58"/>
      <c r="Q28" s="17">
        <f t="shared" si="0"/>
        <v>0</v>
      </c>
    </row>
    <row r="29" spans="1:17" x14ac:dyDescent="0.25">
      <c r="A29">
        <v>25</v>
      </c>
      <c r="B29" s="16">
        <v>25</v>
      </c>
      <c r="C29" s="58"/>
      <c r="D29" s="58"/>
      <c r="E29" s="58"/>
      <c r="F29" s="67"/>
      <c r="G29" s="68"/>
      <c r="J29" s="16">
        <v>25</v>
      </c>
      <c r="K29" s="58"/>
      <c r="L29" s="58"/>
      <c r="M29" s="58"/>
      <c r="N29" s="58"/>
      <c r="O29" s="58"/>
      <c r="P29" s="58"/>
      <c r="Q29" s="17">
        <f t="shared" si="0"/>
        <v>0</v>
      </c>
    </row>
    <row r="30" spans="1:17" x14ac:dyDescent="0.25">
      <c r="A30">
        <v>26</v>
      </c>
      <c r="B30" s="16">
        <v>26</v>
      </c>
      <c r="C30" s="58"/>
      <c r="D30" s="58"/>
      <c r="E30" s="58"/>
      <c r="F30" s="67"/>
      <c r="G30" s="68"/>
      <c r="J30" s="16">
        <v>26</v>
      </c>
      <c r="K30" s="58"/>
      <c r="L30" s="58"/>
      <c r="M30" s="58"/>
      <c r="N30" s="58"/>
      <c r="O30" s="58"/>
      <c r="P30" s="58"/>
      <c r="Q30" s="17">
        <f t="shared" si="0"/>
        <v>0</v>
      </c>
    </row>
    <row r="31" spans="1:17" x14ac:dyDescent="0.25">
      <c r="A31">
        <v>27</v>
      </c>
      <c r="B31" s="16">
        <v>27</v>
      </c>
      <c r="C31" s="58"/>
      <c r="D31" s="58"/>
      <c r="E31" s="58"/>
      <c r="F31" s="67"/>
      <c r="G31" s="68"/>
      <c r="J31" s="16">
        <v>27</v>
      </c>
      <c r="K31" s="58"/>
      <c r="L31" s="58"/>
      <c r="M31" s="58"/>
      <c r="N31" s="58"/>
      <c r="O31" s="58"/>
      <c r="P31" s="58"/>
      <c r="Q31" s="17">
        <f t="shared" si="0"/>
        <v>0</v>
      </c>
    </row>
    <row r="32" spans="1:17" ht="14.4" thickBot="1" x14ac:dyDescent="0.3">
      <c r="A32">
        <v>28</v>
      </c>
      <c r="B32" s="16">
        <v>28</v>
      </c>
      <c r="C32" t="s">
        <v>76</v>
      </c>
      <c r="F32" s="24">
        <f>IF(מרכז!L20&lt;0,-מרכז!L20,0)</f>
        <v>0</v>
      </c>
      <c r="G32" s="17"/>
      <c r="J32" s="16">
        <v>28</v>
      </c>
      <c r="K32" s="58"/>
      <c r="L32" s="58"/>
      <c r="M32" s="58"/>
      <c r="N32" s="58"/>
      <c r="O32" s="58"/>
      <c r="P32" s="58"/>
      <c r="Q32" s="17">
        <f t="shared" si="0"/>
        <v>0</v>
      </c>
    </row>
    <row r="33" spans="1:17" ht="21.75" customHeight="1" thickBot="1" x14ac:dyDescent="0.3">
      <c r="A33" s="9" t="s">
        <v>13</v>
      </c>
      <c r="B33" s="26"/>
      <c r="C33" s="27" t="s">
        <v>13</v>
      </c>
      <c r="D33" s="28"/>
      <c r="E33" s="28"/>
      <c r="F33" s="29">
        <f>SUM(F5:F32)</f>
        <v>0</v>
      </c>
      <c r="G33" s="30"/>
      <c r="J33" s="31" t="s">
        <v>13</v>
      </c>
      <c r="K33" s="28"/>
      <c r="L33" s="28"/>
      <c r="M33" s="28"/>
      <c r="N33" s="28"/>
      <c r="O33" s="28">
        <f>SUM(O5:O32)</f>
        <v>0</v>
      </c>
      <c r="P33" s="28"/>
      <c r="Q33" s="30">
        <f>SUM(Q5:Q31)</f>
        <v>0</v>
      </c>
    </row>
    <row r="35" spans="1:17" ht="14.4" thickBot="1" x14ac:dyDescent="0.3"/>
    <row r="36" spans="1:17" ht="14.25" customHeight="1" x14ac:dyDescent="0.25">
      <c r="E36" s="76" t="s">
        <v>107</v>
      </c>
      <c r="F36" s="77"/>
      <c r="G36" s="77"/>
      <c r="H36" s="77"/>
      <c r="I36" s="77"/>
      <c r="J36" s="77"/>
      <c r="K36" s="77"/>
      <c r="L36" s="77"/>
      <c r="M36" s="77"/>
      <c r="N36" s="77"/>
      <c r="O36" s="78"/>
    </row>
    <row r="37" spans="1:17" ht="14.25" customHeight="1" x14ac:dyDescent="0.25"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1"/>
    </row>
    <row r="38" spans="1:17" ht="15" customHeight="1" thickBot="1" x14ac:dyDescent="0.3"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4"/>
    </row>
  </sheetData>
  <sheetProtection algorithmName="SHA-512" hashValue="HapgcLa5lrzi8qIox/ay6kiN4wq2ywQQD7j/YC3LbClTA62pcr3xo+OHhPIDgpn/0r0AgXL7CJCEzBqYiMmkQQ==" saltValue="zscNlfBA0GI9Viv5cAf1MA==" spinCount="100000" sheet="1" objects="1" scenarios="1" formatCells="0" formatColumns="0" formatRows="0" insertColumns="0" insertRows="0"/>
  <protectedRanges>
    <protectedRange sqref="G5:G31" name="ימי פעילות"/>
    <protectedRange sqref="C5:F31" name="העשרה"/>
    <protectedRange sqref="K5:P32" name="מדריכי העשרה"/>
  </protectedRanges>
  <mergeCells count="3">
    <mergeCell ref="E36:O38"/>
    <mergeCell ref="J2:Q2"/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54AA0-8FDB-4E81-8B50-D3BCC9D7AFDC}">
  <dimension ref="A1:X43"/>
  <sheetViews>
    <sheetView rightToLeft="1" topLeftCell="C1" zoomScale="70" zoomScaleNormal="70" workbookViewId="0">
      <selection activeCell="D6" sqref="D6"/>
    </sheetView>
  </sheetViews>
  <sheetFormatPr defaultRowHeight="13.8" x14ac:dyDescent="0.25"/>
  <cols>
    <col min="1" max="1" width="17.59765625" customWidth="1"/>
    <col min="2" max="2" width="13.3984375" bestFit="1" customWidth="1"/>
    <col min="3" max="3" width="18.59765625" customWidth="1"/>
    <col min="4" max="4" width="12.5" bestFit="1" customWidth="1"/>
    <col min="5" max="5" width="13" customWidth="1"/>
    <col min="9" max="9" width="9.8984375" bestFit="1" customWidth="1"/>
    <col min="11" max="11" width="9.8984375" bestFit="1" customWidth="1"/>
    <col min="12" max="12" width="10.69921875" bestFit="1" customWidth="1"/>
    <col min="16" max="16" width="9.59765625" bestFit="1" customWidth="1"/>
    <col min="21" max="21" width="11.8984375" customWidth="1"/>
    <col min="22" max="22" width="19.5" customWidth="1"/>
    <col min="23" max="23" width="15.59765625" customWidth="1"/>
    <col min="24" max="24" width="18.19921875" customWidth="1"/>
  </cols>
  <sheetData>
    <row r="1" spans="1:24" ht="18" thickBot="1" x14ac:dyDescent="0.35">
      <c r="A1" s="7" t="s">
        <v>79</v>
      </c>
      <c r="B1" s="12">
        <f>מרכז!J24</f>
        <v>0</v>
      </c>
    </row>
    <row r="2" spans="1:24" ht="14.4" thickBot="1" x14ac:dyDescent="0.3"/>
    <row r="3" spans="1:24" ht="14.4" thickBot="1" x14ac:dyDescent="0.3">
      <c r="A3" s="91" t="s">
        <v>77</v>
      </c>
      <c r="B3" s="92"/>
      <c r="C3" s="92"/>
      <c r="D3" s="92"/>
      <c r="E3" s="93"/>
      <c r="G3" s="91" t="s">
        <v>131</v>
      </c>
      <c r="H3" s="92"/>
      <c r="I3" s="92"/>
      <c r="J3" s="92"/>
      <c r="K3" s="92"/>
      <c r="L3" s="92"/>
      <c r="M3" s="92"/>
      <c r="N3" s="92"/>
      <c r="O3" s="92"/>
      <c r="P3" s="92"/>
      <c r="Q3" s="93"/>
      <c r="S3" s="88" t="s">
        <v>123</v>
      </c>
      <c r="T3" s="89"/>
      <c r="U3" s="89"/>
      <c r="V3" s="89"/>
      <c r="W3" s="89"/>
      <c r="X3" s="90"/>
    </row>
    <row r="4" spans="1:24" x14ac:dyDescent="0.25">
      <c r="A4" s="16"/>
      <c r="E4" s="17"/>
      <c r="G4" s="36" t="s">
        <v>36</v>
      </c>
      <c r="H4" s="32" t="s">
        <v>37</v>
      </c>
      <c r="I4" s="32" t="s">
        <v>132</v>
      </c>
      <c r="J4" s="32" t="s">
        <v>39</v>
      </c>
      <c r="K4" s="32" t="s">
        <v>40</v>
      </c>
      <c r="L4" s="32" t="s">
        <v>41</v>
      </c>
      <c r="M4" s="32" t="s">
        <v>42</v>
      </c>
      <c r="N4" s="32" t="s">
        <v>43</v>
      </c>
      <c r="O4" s="32" t="s">
        <v>44</v>
      </c>
      <c r="P4" s="32" t="s">
        <v>45</v>
      </c>
      <c r="Q4" s="37" t="s">
        <v>46</v>
      </c>
      <c r="S4" s="16"/>
      <c r="X4" s="17"/>
    </row>
    <row r="5" spans="1:24" x14ac:dyDescent="0.25">
      <c r="A5" s="36" t="s">
        <v>36</v>
      </c>
      <c r="B5" s="32" t="s">
        <v>106</v>
      </c>
      <c r="C5" s="32" t="s">
        <v>63</v>
      </c>
      <c r="D5" s="32" t="s">
        <v>64</v>
      </c>
      <c r="E5" s="37" t="s">
        <v>65</v>
      </c>
      <c r="F5" s="5"/>
      <c r="G5" s="16">
        <v>1</v>
      </c>
      <c r="H5" s="58"/>
      <c r="I5" s="58"/>
      <c r="J5" t="s">
        <v>48</v>
      </c>
      <c r="K5" s="58"/>
      <c r="L5" s="58"/>
      <c r="M5" s="58"/>
      <c r="N5" s="58"/>
      <c r="O5" s="58"/>
      <c r="P5">
        <f>O5*N5</f>
        <v>0</v>
      </c>
      <c r="Q5" s="17">
        <f>P5*103.6</f>
        <v>0</v>
      </c>
      <c r="R5" s="5"/>
      <c r="S5" s="36" t="s">
        <v>36</v>
      </c>
      <c r="T5" s="32" t="s">
        <v>67</v>
      </c>
      <c r="U5" s="32" t="s">
        <v>78</v>
      </c>
      <c r="V5" s="32" t="s">
        <v>121</v>
      </c>
      <c r="W5" s="32" t="s">
        <v>122</v>
      </c>
      <c r="X5" s="37" t="s">
        <v>124</v>
      </c>
    </row>
    <row r="6" spans="1:24" x14ac:dyDescent="0.25">
      <c r="A6" s="16">
        <v>1</v>
      </c>
      <c r="B6" s="58"/>
      <c r="C6" s="58"/>
      <c r="D6" s="58"/>
      <c r="E6" s="68"/>
      <c r="G6" s="16">
        <v>2</v>
      </c>
      <c r="H6" s="58"/>
      <c r="I6" s="58"/>
      <c r="J6" t="s">
        <v>48</v>
      </c>
      <c r="K6" s="58"/>
      <c r="L6" s="58"/>
      <c r="M6" s="58"/>
      <c r="N6" s="58"/>
      <c r="O6" s="58"/>
      <c r="P6">
        <f t="shared" ref="P6:P16" si="0">O6*N6</f>
        <v>0</v>
      </c>
      <c r="Q6" s="17">
        <f t="shared" ref="Q6:Q16" si="1">P6*103.6</f>
        <v>0</v>
      </c>
      <c r="S6" s="16">
        <v>1</v>
      </c>
      <c r="T6" s="58"/>
      <c r="U6" s="58"/>
      <c r="V6" s="58"/>
      <c r="W6" s="58"/>
      <c r="X6" s="17">
        <f>V6-W6</f>
        <v>0</v>
      </c>
    </row>
    <row r="7" spans="1:24" x14ac:dyDescent="0.25">
      <c r="A7" s="16">
        <v>2</v>
      </c>
      <c r="B7" s="58"/>
      <c r="C7" s="58"/>
      <c r="D7" s="58"/>
      <c r="E7" s="68"/>
      <c r="G7" s="16">
        <v>3</v>
      </c>
      <c r="H7" s="58"/>
      <c r="I7" s="58"/>
      <c r="J7" t="s">
        <v>48</v>
      </c>
      <c r="K7" s="58"/>
      <c r="L7" s="58"/>
      <c r="M7" s="58"/>
      <c r="N7" s="58"/>
      <c r="O7" s="58"/>
      <c r="P7">
        <f t="shared" si="0"/>
        <v>0</v>
      </c>
      <c r="Q7" s="17">
        <f t="shared" si="1"/>
        <v>0</v>
      </c>
      <c r="S7" s="16">
        <v>2</v>
      </c>
      <c r="T7" s="58"/>
      <c r="U7" s="58"/>
      <c r="V7" s="58"/>
      <c r="W7" s="58"/>
      <c r="X7" s="17">
        <f t="shared" ref="X7:X33" si="2">V7-W7</f>
        <v>0</v>
      </c>
    </row>
    <row r="8" spans="1:24" x14ac:dyDescent="0.25">
      <c r="A8" s="16">
        <v>3</v>
      </c>
      <c r="B8" s="58"/>
      <c r="C8" s="58"/>
      <c r="D8" s="58"/>
      <c r="E8" s="68"/>
      <c r="G8" s="16">
        <v>4</v>
      </c>
      <c r="H8" s="58"/>
      <c r="I8" s="58"/>
      <c r="J8" t="s">
        <v>48</v>
      </c>
      <c r="K8" s="58"/>
      <c r="L8" s="58"/>
      <c r="M8" s="58"/>
      <c r="N8" s="58"/>
      <c r="O8" s="58"/>
      <c r="P8">
        <f t="shared" si="0"/>
        <v>0</v>
      </c>
      <c r="Q8" s="17">
        <f t="shared" si="1"/>
        <v>0</v>
      </c>
      <c r="S8" s="16">
        <v>3</v>
      </c>
      <c r="T8" s="58"/>
      <c r="U8" s="58"/>
      <c r="V8" s="58"/>
      <c r="W8" s="58"/>
      <c r="X8" s="17">
        <f t="shared" si="2"/>
        <v>0</v>
      </c>
    </row>
    <row r="9" spans="1:24" x14ac:dyDescent="0.25">
      <c r="A9" s="16">
        <v>4</v>
      </c>
      <c r="B9" s="58"/>
      <c r="C9" s="58"/>
      <c r="D9" s="58"/>
      <c r="E9" s="68"/>
      <c r="G9" s="16">
        <v>5</v>
      </c>
      <c r="H9" s="58"/>
      <c r="I9" s="58"/>
      <c r="J9" t="s">
        <v>48</v>
      </c>
      <c r="K9" s="58"/>
      <c r="L9" s="58"/>
      <c r="M9" s="58"/>
      <c r="N9" s="58"/>
      <c r="O9" s="58"/>
      <c r="P9">
        <f t="shared" si="0"/>
        <v>0</v>
      </c>
      <c r="Q9" s="17">
        <f t="shared" si="1"/>
        <v>0</v>
      </c>
      <c r="S9" s="16">
        <v>4</v>
      </c>
      <c r="T9" s="58"/>
      <c r="U9" s="58"/>
      <c r="V9" s="58"/>
      <c r="W9" s="58"/>
      <c r="X9" s="17">
        <f t="shared" si="2"/>
        <v>0</v>
      </c>
    </row>
    <row r="10" spans="1:24" x14ac:dyDescent="0.25">
      <c r="A10" s="16">
        <v>5</v>
      </c>
      <c r="B10" s="58"/>
      <c r="C10" s="58"/>
      <c r="D10" s="58"/>
      <c r="E10" s="68"/>
      <c r="G10" s="16">
        <v>6</v>
      </c>
      <c r="H10" s="58"/>
      <c r="I10" s="58"/>
      <c r="J10" t="s">
        <v>48</v>
      </c>
      <c r="K10" s="58"/>
      <c r="L10" s="58"/>
      <c r="M10" s="58"/>
      <c r="N10" s="58"/>
      <c r="O10" s="58"/>
      <c r="P10">
        <f t="shared" si="0"/>
        <v>0</v>
      </c>
      <c r="Q10" s="17">
        <f t="shared" si="1"/>
        <v>0</v>
      </c>
      <c r="S10" s="16">
        <v>5</v>
      </c>
      <c r="T10" s="58"/>
      <c r="U10" s="58"/>
      <c r="V10" s="58"/>
      <c r="W10" s="58"/>
      <c r="X10" s="17">
        <f t="shared" si="2"/>
        <v>0</v>
      </c>
    </row>
    <row r="11" spans="1:24" x14ac:dyDescent="0.25">
      <c r="A11" s="16">
        <v>6</v>
      </c>
      <c r="B11" s="58"/>
      <c r="C11" s="58"/>
      <c r="D11" s="58"/>
      <c r="E11" s="68"/>
      <c r="G11" s="16">
        <v>7</v>
      </c>
      <c r="H11" s="58"/>
      <c r="I11" s="58"/>
      <c r="J11" t="s">
        <v>48</v>
      </c>
      <c r="K11" s="58"/>
      <c r="L11" s="58"/>
      <c r="M11" s="58"/>
      <c r="N11" s="58"/>
      <c r="O11" s="58"/>
      <c r="P11">
        <f t="shared" si="0"/>
        <v>0</v>
      </c>
      <c r="Q11" s="17">
        <f t="shared" si="1"/>
        <v>0</v>
      </c>
      <c r="S11" s="16">
        <v>6</v>
      </c>
      <c r="T11" s="58"/>
      <c r="U11" s="58"/>
      <c r="V11" s="58"/>
      <c r="W11" s="58"/>
      <c r="X11" s="17">
        <f t="shared" si="2"/>
        <v>0</v>
      </c>
    </row>
    <row r="12" spans="1:24" x14ac:dyDescent="0.25">
      <c r="A12" s="16">
        <v>7</v>
      </c>
      <c r="B12" s="58"/>
      <c r="C12" s="58"/>
      <c r="D12" s="58"/>
      <c r="E12" s="68"/>
      <c r="G12" s="16">
        <v>8</v>
      </c>
      <c r="H12" s="58"/>
      <c r="I12" s="58"/>
      <c r="J12" t="s">
        <v>48</v>
      </c>
      <c r="K12" s="58"/>
      <c r="L12" s="58"/>
      <c r="M12" s="58"/>
      <c r="N12" s="58"/>
      <c r="O12" s="58"/>
      <c r="P12">
        <f t="shared" si="0"/>
        <v>0</v>
      </c>
      <c r="Q12" s="17">
        <f t="shared" si="1"/>
        <v>0</v>
      </c>
      <c r="S12" s="16">
        <v>7</v>
      </c>
      <c r="T12" s="58"/>
      <c r="U12" s="58"/>
      <c r="V12" s="58"/>
      <c r="W12" s="58"/>
      <c r="X12" s="17">
        <f t="shared" si="2"/>
        <v>0</v>
      </c>
    </row>
    <row r="13" spans="1:24" x14ac:dyDescent="0.25">
      <c r="A13" s="16">
        <v>8</v>
      </c>
      <c r="B13" s="58"/>
      <c r="C13" s="58"/>
      <c r="D13" s="58"/>
      <c r="E13" s="68"/>
      <c r="G13" s="16">
        <v>9</v>
      </c>
      <c r="H13" s="58"/>
      <c r="I13" s="58"/>
      <c r="J13" t="s">
        <v>48</v>
      </c>
      <c r="K13" s="58"/>
      <c r="L13" s="58"/>
      <c r="M13" s="58"/>
      <c r="N13" s="58"/>
      <c r="O13" s="58"/>
      <c r="P13">
        <f t="shared" si="0"/>
        <v>0</v>
      </c>
      <c r="Q13" s="17">
        <f t="shared" si="1"/>
        <v>0</v>
      </c>
      <c r="S13" s="16">
        <v>8</v>
      </c>
      <c r="T13" s="58"/>
      <c r="U13" s="58"/>
      <c r="V13" s="58"/>
      <c r="W13" s="58"/>
      <c r="X13" s="17">
        <f t="shared" si="2"/>
        <v>0</v>
      </c>
    </row>
    <row r="14" spans="1:24" x14ac:dyDescent="0.25">
      <c r="A14" s="16">
        <v>9</v>
      </c>
      <c r="B14" s="58"/>
      <c r="C14" s="58"/>
      <c r="D14" s="58"/>
      <c r="E14" s="68"/>
      <c r="G14" s="16">
        <v>10</v>
      </c>
      <c r="H14" s="58"/>
      <c r="I14" s="58"/>
      <c r="J14" t="s">
        <v>48</v>
      </c>
      <c r="K14" s="58"/>
      <c r="L14" s="58"/>
      <c r="M14" s="58"/>
      <c r="N14" s="58"/>
      <c r="O14" s="58"/>
      <c r="P14">
        <f t="shared" si="0"/>
        <v>0</v>
      </c>
      <c r="Q14" s="17">
        <f t="shared" si="1"/>
        <v>0</v>
      </c>
      <c r="S14" s="16">
        <v>9</v>
      </c>
      <c r="T14" s="58"/>
      <c r="U14" s="58"/>
      <c r="V14" s="58"/>
      <c r="W14" s="58"/>
      <c r="X14" s="17">
        <f t="shared" si="2"/>
        <v>0</v>
      </c>
    </row>
    <row r="15" spans="1:24" x14ac:dyDescent="0.25">
      <c r="A15" s="16">
        <v>10</v>
      </c>
      <c r="B15" s="58"/>
      <c r="C15" s="58"/>
      <c r="D15" s="58"/>
      <c r="E15" s="68"/>
      <c r="G15" s="16">
        <v>11</v>
      </c>
      <c r="H15" s="58"/>
      <c r="I15" s="58"/>
      <c r="J15" t="s">
        <v>48</v>
      </c>
      <c r="K15" s="58"/>
      <c r="L15" s="58"/>
      <c r="M15" s="58"/>
      <c r="N15" s="58"/>
      <c r="O15" s="58"/>
      <c r="P15">
        <f t="shared" si="0"/>
        <v>0</v>
      </c>
      <c r="Q15" s="17">
        <f t="shared" si="1"/>
        <v>0</v>
      </c>
      <c r="S15" s="16">
        <v>10</v>
      </c>
      <c r="T15" s="58"/>
      <c r="U15" s="58"/>
      <c r="V15" s="58"/>
      <c r="W15" s="58"/>
      <c r="X15" s="17">
        <f t="shared" si="2"/>
        <v>0</v>
      </c>
    </row>
    <row r="16" spans="1:24" ht="14.4" thickBot="1" x14ac:dyDescent="0.3">
      <c r="A16" s="16">
        <v>11</v>
      </c>
      <c r="B16" s="58"/>
      <c r="C16" s="58"/>
      <c r="D16" s="58"/>
      <c r="E16" s="68"/>
      <c r="G16" s="16">
        <v>12</v>
      </c>
      <c r="H16" s="58"/>
      <c r="I16" s="58"/>
      <c r="J16" t="s">
        <v>48</v>
      </c>
      <c r="K16" s="58"/>
      <c r="L16" s="58"/>
      <c r="M16" s="58"/>
      <c r="N16" s="58"/>
      <c r="O16" s="58"/>
      <c r="P16">
        <f t="shared" si="0"/>
        <v>0</v>
      </c>
      <c r="Q16" s="17">
        <f t="shared" si="1"/>
        <v>0</v>
      </c>
      <c r="S16" s="16">
        <v>11</v>
      </c>
      <c r="T16" s="58"/>
      <c r="U16" s="58"/>
      <c r="V16" s="58"/>
      <c r="W16" s="58"/>
      <c r="X16" s="17">
        <f t="shared" si="2"/>
        <v>0</v>
      </c>
    </row>
    <row r="17" spans="1:24" ht="14.4" thickBot="1" x14ac:dyDescent="0.3">
      <c r="A17" s="16">
        <v>12</v>
      </c>
      <c r="B17" s="58"/>
      <c r="C17" s="58"/>
      <c r="D17" s="58"/>
      <c r="E17" s="68"/>
      <c r="G17" s="19" t="s">
        <v>13</v>
      </c>
      <c r="H17" s="20"/>
      <c r="I17" s="20"/>
      <c r="J17" s="20"/>
      <c r="K17" s="20"/>
      <c r="L17" s="20"/>
      <c r="M17" s="20"/>
      <c r="N17" s="20"/>
      <c r="O17" s="20"/>
      <c r="P17" s="20"/>
      <c r="Q17" s="6">
        <f>SUM(Q5:Q16)</f>
        <v>0</v>
      </c>
      <c r="S17" s="16">
        <v>12</v>
      </c>
      <c r="T17" s="58"/>
      <c r="U17" s="58"/>
      <c r="V17" s="58"/>
      <c r="W17" s="58"/>
      <c r="X17" s="17">
        <f t="shared" si="2"/>
        <v>0</v>
      </c>
    </row>
    <row r="18" spans="1:24" x14ac:dyDescent="0.25">
      <c r="A18" s="16">
        <v>13</v>
      </c>
      <c r="B18" s="58"/>
      <c r="C18" s="58"/>
      <c r="D18" s="58"/>
      <c r="E18" s="68"/>
      <c r="S18" s="16">
        <v>13</v>
      </c>
      <c r="T18" s="58"/>
      <c r="U18" s="58"/>
      <c r="V18" s="58"/>
      <c r="W18" s="58"/>
      <c r="X18" s="17">
        <f t="shared" si="2"/>
        <v>0</v>
      </c>
    </row>
    <row r="19" spans="1:24" ht="14.4" thickBot="1" x14ac:dyDescent="0.3">
      <c r="A19" s="16">
        <v>14</v>
      </c>
      <c r="B19" s="58"/>
      <c r="C19" s="58"/>
      <c r="D19" s="58"/>
      <c r="E19" s="68"/>
      <c r="S19" s="16">
        <v>14</v>
      </c>
      <c r="T19" s="58"/>
      <c r="U19" s="58"/>
      <c r="V19" s="58"/>
      <c r="W19" s="58"/>
      <c r="X19" s="17">
        <f t="shared" si="2"/>
        <v>0</v>
      </c>
    </row>
    <row r="20" spans="1:24" ht="14.4" thickBot="1" x14ac:dyDescent="0.3">
      <c r="A20" s="16">
        <v>15</v>
      </c>
      <c r="B20" s="58"/>
      <c r="C20" s="58"/>
      <c r="D20" s="58"/>
      <c r="E20" s="68"/>
      <c r="G20" s="91" t="s">
        <v>130</v>
      </c>
      <c r="H20" s="92"/>
      <c r="I20" s="92"/>
      <c r="J20" s="92"/>
      <c r="K20" s="92"/>
      <c r="L20" s="92"/>
      <c r="M20" s="93"/>
      <c r="S20" s="16">
        <v>15</v>
      </c>
      <c r="T20" s="58"/>
      <c r="U20" s="58"/>
      <c r="V20" s="58"/>
      <c r="W20" s="58"/>
      <c r="X20" s="17">
        <f t="shared" si="2"/>
        <v>0</v>
      </c>
    </row>
    <row r="21" spans="1:24" x14ac:dyDescent="0.25">
      <c r="A21" s="16">
        <v>16</v>
      </c>
      <c r="B21" s="58"/>
      <c r="C21" s="58"/>
      <c r="D21" s="58"/>
      <c r="E21" s="68"/>
      <c r="G21" s="36" t="s">
        <v>36</v>
      </c>
      <c r="H21" s="32" t="s">
        <v>67</v>
      </c>
      <c r="I21" s="32" t="s">
        <v>68</v>
      </c>
      <c r="J21" s="32" t="s">
        <v>40</v>
      </c>
      <c r="K21" s="32" t="s">
        <v>41</v>
      </c>
      <c r="L21" s="32" t="s">
        <v>133</v>
      </c>
      <c r="M21" s="37" t="s">
        <v>46</v>
      </c>
      <c r="S21" s="16">
        <v>16</v>
      </c>
      <c r="T21" s="58"/>
      <c r="U21" s="58"/>
      <c r="V21" s="58"/>
      <c r="W21" s="58"/>
      <c r="X21" s="17">
        <f t="shared" si="2"/>
        <v>0</v>
      </c>
    </row>
    <row r="22" spans="1:24" x14ac:dyDescent="0.25">
      <c r="A22" s="16">
        <v>17</v>
      </c>
      <c r="B22" s="58"/>
      <c r="C22" s="58"/>
      <c r="D22" s="58"/>
      <c r="E22" s="68"/>
      <c r="G22" s="16">
        <v>1</v>
      </c>
      <c r="H22" s="58"/>
      <c r="I22" s="58"/>
      <c r="J22" s="58"/>
      <c r="K22" s="58"/>
      <c r="L22" s="58"/>
      <c r="M22" s="17">
        <f t="shared" ref="M22:M33" si="3">L22*1.38</f>
        <v>0</v>
      </c>
      <c r="S22" s="16">
        <v>17</v>
      </c>
      <c r="T22" s="58"/>
      <c r="U22" s="58"/>
      <c r="V22" s="58"/>
      <c r="W22" s="58"/>
      <c r="X22" s="17">
        <f t="shared" si="2"/>
        <v>0</v>
      </c>
    </row>
    <row r="23" spans="1:24" x14ac:dyDescent="0.25">
      <c r="A23" s="16">
        <v>18</v>
      </c>
      <c r="B23" s="58"/>
      <c r="C23" s="58"/>
      <c r="D23" s="58"/>
      <c r="E23" s="68"/>
      <c r="G23" s="16">
        <v>2</v>
      </c>
      <c r="H23" s="58"/>
      <c r="I23" s="58"/>
      <c r="J23" s="58"/>
      <c r="K23" s="58"/>
      <c r="L23" s="58"/>
      <c r="M23" s="17">
        <f t="shared" si="3"/>
        <v>0</v>
      </c>
      <c r="S23" s="16">
        <v>18</v>
      </c>
      <c r="T23" s="58"/>
      <c r="U23" s="58"/>
      <c r="V23" s="58"/>
      <c r="W23" s="58"/>
      <c r="X23" s="17">
        <f t="shared" si="2"/>
        <v>0</v>
      </c>
    </row>
    <row r="24" spans="1:24" x14ac:dyDescent="0.25">
      <c r="A24" s="16">
        <v>19</v>
      </c>
      <c r="B24" s="58"/>
      <c r="C24" s="58"/>
      <c r="D24" s="58"/>
      <c r="E24" s="68"/>
      <c r="G24" s="16">
        <v>3</v>
      </c>
      <c r="H24" s="58"/>
      <c r="I24" s="58"/>
      <c r="J24" s="58"/>
      <c r="K24" s="58"/>
      <c r="L24" s="58"/>
      <c r="M24" s="17">
        <f t="shared" si="3"/>
        <v>0</v>
      </c>
      <c r="S24" s="16">
        <v>19</v>
      </c>
      <c r="T24" s="58"/>
      <c r="U24" s="58"/>
      <c r="V24" s="58"/>
      <c r="W24" s="58"/>
      <c r="X24" s="17">
        <f t="shared" si="2"/>
        <v>0</v>
      </c>
    </row>
    <row r="25" spans="1:24" x14ac:dyDescent="0.25">
      <c r="A25" s="16">
        <v>20</v>
      </c>
      <c r="B25" s="58"/>
      <c r="C25" s="58"/>
      <c r="D25" s="58"/>
      <c r="E25" s="68"/>
      <c r="G25" s="16">
        <v>4</v>
      </c>
      <c r="H25" s="58"/>
      <c r="I25" s="58"/>
      <c r="J25" s="58"/>
      <c r="K25" s="58"/>
      <c r="L25" s="58"/>
      <c r="M25" s="17">
        <f t="shared" si="3"/>
        <v>0</v>
      </c>
      <c r="S25" s="16">
        <v>20</v>
      </c>
      <c r="T25" s="58"/>
      <c r="U25" s="58"/>
      <c r="V25" s="58"/>
      <c r="W25" s="58"/>
      <c r="X25" s="17">
        <f t="shared" si="2"/>
        <v>0</v>
      </c>
    </row>
    <row r="26" spans="1:24" x14ac:dyDescent="0.25">
      <c r="A26" s="16">
        <v>21</v>
      </c>
      <c r="B26" s="58"/>
      <c r="C26" s="58"/>
      <c r="D26" s="58"/>
      <c r="E26" s="68"/>
      <c r="G26" s="16">
        <v>5</v>
      </c>
      <c r="H26" s="58"/>
      <c r="I26" s="58"/>
      <c r="J26" s="58"/>
      <c r="K26" s="58"/>
      <c r="L26" s="58"/>
      <c r="M26" s="17">
        <f t="shared" si="3"/>
        <v>0</v>
      </c>
      <c r="S26" s="16">
        <v>21</v>
      </c>
      <c r="T26" s="58"/>
      <c r="U26" s="58"/>
      <c r="V26" s="58"/>
      <c r="W26" s="58"/>
      <c r="X26" s="17">
        <f t="shared" si="2"/>
        <v>0</v>
      </c>
    </row>
    <row r="27" spans="1:24" x14ac:dyDescent="0.25">
      <c r="A27" s="16">
        <v>22</v>
      </c>
      <c r="B27" s="58"/>
      <c r="C27" s="58"/>
      <c r="D27" s="58"/>
      <c r="E27" s="68"/>
      <c r="G27" s="16">
        <v>6</v>
      </c>
      <c r="H27" s="58"/>
      <c r="I27" s="58"/>
      <c r="J27" s="58"/>
      <c r="K27" s="58"/>
      <c r="L27" s="58"/>
      <c r="M27" s="17">
        <f t="shared" si="3"/>
        <v>0</v>
      </c>
      <c r="S27" s="16">
        <v>22</v>
      </c>
      <c r="T27" s="58"/>
      <c r="U27" s="58"/>
      <c r="V27" s="58"/>
      <c r="W27" s="58"/>
      <c r="X27" s="17">
        <f t="shared" si="2"/>
        <v>0</v>
      </c>
    </row>
    <row r="28" spans="1:24" x14ac:dyDescent="0.25">
      <c r="A28" s="16">
        <v>23</v>
      </c>
      <c r="B28" s="58"/>
      <c r="C28" s="58"/>
      <c r="D28" s="58"/>
      <c r="E28" s="68"/>
      <c r="G28" s="16">
        <v>7</v>
      </c>
      <c r="H28" s="58"/>
      <c r="I28" s="58"/>
      <c r="J28" s="58"/>
      <c r="K28" s="58"/>
      <c r="L28" s="58"/>
      <c r="M28" s="17">
        <f t="shared" si="3"/>
        <v>0</v>
      </c>
      <c r="S28" s="16">
        <v>23</v>
      </c>
      <c r="T28" s="58"/>
      <c r="U28" s="58"/>
      <c r="V28" s="58"/>
      <c r="W28" s="58"/>
      <c r="X28" s="17">
        <f t="shared" si="2"/>
        <v>0</v>
      </c>
    </row>
    <row r="29" spans="1:24" x14ac:dyDescent="0.25">
      <c r="A29" s="16">
        <v>24</v>
      </c>
      <c r="B29" s="58"/>
      <c r="C29" s="58"/>
      <c r="D29" s="58"/>
      <c r="E29" s="68"/>
      <c r="G29" s="16">
        <v>8</v>
      </c>
      <c r="H29" s="58"/>
      <c r="I29" s="58"/>
      <c r="J29" s="58"/>
      <c r="K29" s="58"/>
      <c r="L29" s="58"/>
      <c r="M29" s="17">
        <f t="shared" si="3"/>
        <v>0</v>
      </c>
      <c r="S29" s="16">
        <v>24</v>
      </c>
      <c r="T29" s="58"/>
      <c r="U29" s="58"/>
      <c r="V29" s="58"/>
      <c r="W29" s="58"/>
      <c r="X29" s="17">
        <f t="shared" si="2"/>
        <v>0</v>
      </c>
    </row>
    <row r="30" spans="1:24" x14ac:dyDescent="0.25">
      <c r="A30" s="16">
        <v>25</v>
      </c>
      <c r="B30" s="58"/>
      <c r="C30" s="58"/>
      <c r="D30" s="58"/>
      <c r="E30" s="68"/>
      <c r="G30" s="16">
        <v>9</v>
      </c>
      <c r="H30" s="58"/>
      <c r="I30" s="58"/>
      <c r="J30" s="58"/>
      <c r="K30" s="58"/>
      <c r="L30" s="58"/>
      <c r="M30" s="17">
        <f t="shared" si="3"/>
        <v>0</v>
      </c>
      <c r="S30" s="16">
        <v>25</v>
      </c>
      <c r="T30" s="58"/>
      <c r="U30" s="58"/>
      <c r="V30" s="58"/>
      <c r="W30" s="58"/>
      <c r="X30" s="17">
        <f t="shared" si="2"/>
        <v>0</v>
      </c>
    </row>
    <row r="31" spans="1:24" x14ac:dyDescent="0.25">
      <c r="A31" s="16">
        <v>26</v>
      </c>
      <c r="B31" s="58"/>
      <c r="C31" s="58"/>
      <c r="D31" s="58"/>
      <c r="E31" s="68"/>
      <c r="G31" s="16">
        <v>10</v>
      </c>
      <c r="H31" s="58"/>
      <c r="I31" s="58"/>
      <c r="J31" s="58"/>
      <c r="K31" s="58"/>
      <c r="L31" s="58"/>
      <c r="M31" s="17">
        <f t="shared" si="3"/>
        <v>0</v>
      </c>
      <c r="S31" s="16">
        <v>26</v>
      </c>
      <c r="T31" s="58"/>
      <c r="U31" s="58"/>
      <c r="V31" s="58"/>
      <c r="W31" s="58"/>
      <c r="X31" s="17">
        <f t="shared" si="2"/>
        <v>0</v>
      </c>
    </row>
    <row r="32" spans="1:24" x14ac:dyDescent="0.25">
      <c r="A32" s="16">
        <v>27</v>
      </c>
      <c r="B32" s="58"/>
      <c r="C32" s="58"/>
      <c r="D32" s="58"/>
      <c r="E32" s="68"/>
      <c r="G32" s="16">
        <v>11</v>
      </c>
      <c r="H32" s="58"/>
      <c r="I32" s="58"/>
      <c r="J32" s="58"/>
      <c r="K32" s="58"/>
      <c r="L32" s="58"/>
      <c r="M32" s="17">
        <f t="shared" si="3"/>
        <v>0</v>
      </c>
      <c r="S32" s="16">
        <v>27</v>
      </c>
      <c r="T32" s="58"/>
      <c r="U32" s="58"/>
      <c r="V32" s="58"/>
      <c r="W32" s="58"/>
      <c r="X32" s="17">
        <f t="shared" si="2"/>
        <v>0</v>
      </c>
    </row>
    <row r="33" spans="1:24" ht="14.4" thickBot="1" x14ac:dyDescent="0.3">
      <c r="A33" s="16">
        <v>28</v>
      </c>
      <c r="B33" s="69"/>
      <c r="C33" s="69"/>
      <c r="D33" s="69"/>
      <c r="E33" s="70"/>
      <c r="G33" s="16">
        <v>12</v>
      </c>
      <c r="H33" s="58"/>
      <c r="I33" s="58"/>
      <c r="J33" s="58"/>
      <c r="K33" s="58"/>
      <c r="L33" s="58"/>
      <c r="M33" s="17">
        <f t="shared" si="3"/>
        <v>0</v>
      </c>
      <c r="S33" s="16">
        <v>28</v>
      </c>
      <c r="T33" s="58"/>
      <c r="U33" s="58"/>
      <c r="V33" s="58"/>
      <c r="W33" s="58"/>
      <c r="X33" s="17">
        <f t="shared" si="2"/>
        <v>0</v>
      </c>
    </row>
    <row r="34" spans="1:24" ht="14.4" thickBot="1" x14ac:dyDescent="0.3">
      <c r="A34" s="38" t="s">
        <v>13</v>
      </c>
      <c r="B34" s="39"/>
      <c r="C34" s="39"/>
      <c r="D34" s="39"/>
      <c r="E34" s="6">
        <f>SUM(E6:E33)</f>
        <v>0</v>
      </c>
      <c r="G34" s="19" t="s">
        <v>13</v>
      </c>
      <c r="H34" s="20"/>
      <c r="I34" s="20"/>
      <c r="J34" s="20"/>
      <c r="K34" s="20"/>
      <c r="L34" s="20"/>
      <c r="M34" s="6">
        <f>SUM(M22:M33)</f>
        <v>0</v>
      </c>
      <c r="S34" s="19" t="s">
        <v>13</v>
      </c>
      <c r="T34" s="20"/>
      <c r="U34" s="20"/>
      <c r="V34" s="20"/>
      <c r="W34" s="6">
        <f>SUM(W6:W33)</f>
        <v>0</v>
      </c>
      <c r="X34" s="55">
        <f>SUM(X6:X33)</f>
        <v>0</v>
      </c>
    </row>
    <row r="36" spans="1:24" x14ac:dyDescent="0.25">
      <c r="A36" s="32" t="s">
        <v>47</v>
      </c>
      <c r="S36" s="32" t="s">
        <v>125</v>
      </c>
    </row>
    <row r="37" spans="1:24" x14ac:dyDescent="0.25">
      <c r="A37" t="s">
        <v>70</v>
      </c>
      <c r="S37" t="s">
        <v>126</v>
      </c>
    </row>
    <row r="38" spans="1:24" x14ac:dyDescent="0.25">
      <c r="A38" t="s">
        <v>71</v>
      </c>
      <c r="S38" t="s">
        <v>127</v>
      </c>
    </row>
    <row r="39" spans="1:24" x14ac:dyDescent="0.25">
      <c r="A39" t="s">
        <v>72</v>
      </c>
      <c r="S39" t="s">
        <v>128</v>
      </c>
    </row>
    <row r="40" spans="1:24" x14ac:dyDescent="0.25">
      <c r="A40" t="s">
        <v>73</v>
      </c>
      <c r="S40" t="s">
        <v>129</v>
      </c>
    </row>
    <row r="41" spans="1:24" x14ac:dyDescent="0.25">
      <c r="A41" s="2" t="s">
        <v>74</v>
      </c>
    </row>
    <row r="42" spans="1:24" x14ac:dyDescent="0.25">
      <c r="A42" t="s">
        <v>80</v>
      </c>
      <c r="S42" s="5"/>
    </row>
    <row r="43" spans="1:24" x14ac:dyDescent="0.25">
      <c r="A43" t="s">
        <v>89</v>
      </c>
    </row>
  </sheetData>
  <sheetProtection algorithmName="SHA-512" hashValue="LFKyriRorjg98AzS43fDf3pqh/By5M60S31fB4VE2pobo1MDOy2e6A8K5AuWkQ9wxY8dRAvW7CWAAhF7pUUMbQ==" saltValue="V9VIFIHoBylMJBxVWlveRg==" spinCount="100000" sheet="1" objects="1" scenarios="1" formatCells="0" formatColumns="0" formatRows="0" insertColumns="0" insertRows="0"/>
  <protectedRanges>
    <protectedRange sqref="B6:E33" name="העשרה_1"/>
    <protectedRange sqref="H22:L33 H5:P16" name="מדריכי העשרה_1"/>
  </protectedRanges>
  <mergeCells count="4">
    <mergeCell ref="S3:X3"/>
    <mergeCell ref="A3:E3"/>
    <mergeCell ref="G3:Q3"/>
    <mergeCell ref="G20:M2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E8F30-B56D-42A9-89DA-B1BD8525C12D}">
  <dimension ref="A1:Z31"/>
  <sheetViews>
    <sheetView rightToLeft="1" zoomScale="115" zoomScaleNormal="115" workbookViewId="0">
      <selection activeCell="B2" sqref="B2"/>
    </sheetView>
  </sheetViews>
  <sheetFormatPr defaultRowHeight="13.8" x14ac:dyDescent="0.25"/>
  <cols>
    <col min="1" max="1" width="11.59765625" bestFit="1" customWidth="1"/>
    <col min="2" max="2" width="9.8984375" bestFit="1" customWidth="1"/>
    <col min="3" max="3" width="14.5" bestFit="1" customWidth="1"/>
    <col min="4" max="4" width="11.296875" bestFit="1" customWidth="1"/>
    <col min="5" max="5" width="14" bestFit="1" customWidth="1"/>
    <col min="6" max="6" width="12.69921875" bestFit="1" customWidth="1"/>
    <col min="7" max="7" width="6.09765625" customWidth="1"/>
    <col min="8" max="15" width="6.69921875" bestFit="1" customWidth="1"/>
    <col min="16" max="16" width="6.69921875" customWidth="1"/>
    <col min="17" max="17" width="6.69921875" bestFit="1" customWidth="1"/>
    <col min="18" max="21" width="6.69921875" customWidth="1"/>
    <col min="24" max="24" width="10.69921875" customWidth="1"/>
    <col min="25" max="25" width="15" hidden="1" customWidth="1"/>
    <col min="26" max="26" width="13.5" hidden="1" customWidth="1"/>
  </cols>
  <sheetData>
    <row r="1" spans="1:26" ht="27.6" x14ac:dyDescent="0.25">
      <c r="A1" s="21" t="s">
        <v>1</v>
      </c>
      <c r="B1" s="21" t="s">
        <v>91</v>
      </c>
      <c r="C1" s="21" t="s">
        <v>68</v>
      </c>
      <c r="D1" s="21" t="s">
        <v>39</v>
      </c>
      <c r="E1" s="21" t="s">
        <v>92</v>
      </c>
      <c r="F1" s="22" t="s">
        <v>93</v>
      </c>
      <c r="G1" s="23">
        <v>44744</v>
      </c>
      <c r="H1" s="23">
        <v>44745</v>
      </c>
      <c r="I1" s="23">
        <v>44746</v>
      </c>
      <c r="J1" s="23">
        <v>44747</v>
      </c>
      <c r="K1" s="23">
        <v>44748</v>
      </c>
      <c r="L1" s="23">
        <v>44751</v>
      </c>
      <c r="M1" s="23">
        <v>44752</v>
      </c>
      <c r="N1" s="23">
        <v>44753</v>
      </c>
      <c r="O1" s="23">
        <v>44754</v>
      </c>
      <c r="P1" s="23">
        <v>45120</v>
      </c>
      <c r="Q1" s="23">
        <v>44758</v>
      </c>
      <c r="R1" s="23">
        <v>44759</v>
      </c>
      <c r="S1" s="23">
        <v>44760</v>
      </c>
      <c r="T1" s="23">
        <v>44761</v>
      </c>
      <c r="U1" s="23">
        <v>44762</v>
      </c>
      <c r="V1" s="21" t="s">
        <v>94</v>
      </c>
      <c r="W1" s="21" t="s">
        <v>14</v>
      </c>
      <c r="X1" s="21" t="s">
        <v>95</v>
      </c>
    </row>
    <row r="2" spans="1:26" x14ac:dyDescent="0.25">
      <c r="A2" s="71"/>
      <c r="B2" s="72"/>
      <c r="C2" s="71"/>
      <c r="D2" s="71"/>
      <c r="E2" s="71"/>
      <c r="F2" s="57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21">
        <f>COUNTIF(G2:U2,"&gt;0")</f>
        <v>0</v>
      </c>
      <c r="W2" s="21">
        <f>SUM(G2:U2)</f>
        <v>0</v>
      </c>
      <c r="X2" s="21">
        <f>+V2*F2</f>
        <v>0</v>
      </c>
      <c r="Y2" t="s">
        <v>49</v>
      </c>
      <c r="Z2" t="s">
        <v>96</v>
      </c>
    </row>
    <row r="3" spans="1:26" x14ac:dyDescent="0.25">
      <c r="A3" s="71"/>
      <c r="B3" s="72"/>
      <c r="C3" s="71"/>
      <c r="D3" s="71"/>
      <c r="E3" s="71"/>
      <c r="F3" s="57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21">
        <f t="shared" ref="V3:V24" si="0">COUNTIF(G3:U3,"&gt;0")</f>
        <v>0</v>
      </c>
      <c r="W3" s="21">
        <f t="shared" ref="W3:W24" si="1">SUM(G3:U3)</f>
        <v>0</v>
      </c>
      <c r="X3" s="21">
        <f t="shared" ref="X3:X24" si="2">+V3*F3</f>
        <v>0</v>
      </c>
      <c r="Y3" t="s">
        <v>20</v>
      </c>
      <c r="Z3" t="s">
        <v>97</v>
      </c>
    </row>
    <row r="4" spans="1:26" x14ac:dyDescent="0.25">
      <c r="A4" s="71"/>
      <c r="B4" s="72"/>
      <c r="C4" s="71"/>
      <c r="D4" s="71"/>
      <c r="E4" s="71"/>
      <c r="F4" s="57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21">
        <f t="shared" si="0"/>
        <v>0</v>
      </c>
      <c r="W4" s="21">
        <f t="shared" si="1"/>
        <v>0</v>
      </c>
      <c r="X4" s="21">
        <f t="shared" si="2"/>
        <v>0</v>
      </c>
      <c r="Y4" t="s">
        <v>48</v>
      </c>
      <c r="Z4" t="s">
        <v>32</v>
      </c>
    </row>
    <row r="5" spans="1:26" x14ac:dyDescent="0.25">
      <c r="A5" s="71"/>
      <c r="B5" s="72"/>
      <c r="C5" s="71"/>
      <c r="D5" s="71"/>
      <c r="E5" s="71"/>
      <c r="F5" s="57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21">
        <f t="shared" si="0"/>
        <v>0</v>
      </c>
      <c r="W5" s="21">
        <f t="shared" si="1"/>
        <v>0</v>
      </c>
      <c r="X5" s="21">
        <f t="shared" si="2"/>
        <v>0</v>
      </c>
      <c r="Y5" t="s">
        <v>23</v>
      </c>
      <c r="Z5" t="s">
        <v>98</v>
      </c>
    </row>
    <row r="6" spans="1:26" x14ac:dyDescent="0.25">
      <c r="A6" s="71"/>
      <c r="B6" s="72"/>
      <c r="C6" s="71"/>
      <c r="D6" s="71"/>
      <c r="E6" s="71"/>
      <c r="F6" s="57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21">
        <f t="shared" si="0"/>
        <v>0</v>
      </c>
      <c r="W6" s="21">
        <f t="shared" si="1"/>
        <v>0</v>
      </c>
      <c r="X6" s="21">
        <f t="shared" si="2"/>
        <v>0</v>
      </c>
      <c r="Y6" t="s">
        <v>134</v>
      </c>
    </row>
    <row r="7" spans="1:26" x14ac:dyDescent="0.25">
      <c r="A7" s="71"/>
      <c r="B7" s="72"/>
      <c r="C7" s="71"/>
      <c r="D7" s="71"/>
      <c r="E7" s="71"/>
      <c r="F7" s="57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21">
        <f t="shared" si="0"/>
        <v>0</v>
      </c>
      <c r="W7" s="21">
        <f t="shared" si="1"/>
        <v>0</v>
      </c>
      <c r="X7" s="21">
        <f t="shared" si="2"/>
        <v>0</v>
      </c>
      <c r="Y7" t="s">
        <v>99</v>
      </c>
    </row>
    <row r="8" spans="1:26" x14ac:dyDescent="0.25">
      <c r="A8" s="71"/>
      <c r="B8" s="72"/>
      <c r="C8" s="71"/>
      <c r="D8" s="71"/>
      <c r="E8" s="71"/>
      <c r="F8" s="57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21">
        <f t="shared" si="0"/>
        <v>0</v>
      </c>
      <c r="W8" s="21">
        <f t="shared" si="1"/>
        <v>0</v>
      </c>
      <c r="X8" s="21">
        <f t="shared" si="2"/>
        <v>0</v>
      </c>
    </row>
    <row r="9" spans="1:26" x14ac:dyDescent="0.25">
      <c r="A9" s="71"/>
      <c r="B9" s="72"/>
      <c r="C9" s="71"/>
      <c r="D9" s="71"/>
      <c r="E9" s="71"/>
      <c r="F9" s="57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21">
        <f t="shared" si="0"/>
        <v>0</v>
      </c>
      <c r="W9" s="21">
        <f t="shared" si="1"/>
        <v>0</v>
      </c>
      <c r="X9" s="21">
        <f t="shared" si="2"/>
        <v>0</v>
      </c>
    </row>
    <row r="10" spans="1:26" x14ac:dyDescent="0.25">
      <c r="A10" s="71"/>
      <c r="B10" s="72"/>
      <c r="C10" s="71"/>
      <c r="D10" s="71"/>
      <c r="E10" s="71"/>
      <c r="F10" s="5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21">
        <f t="shared" si="0"/>
        <v>0</v>
      </c>
      <c r="W10" s="21">
        <f t="shared" si="1"/>
        <v>0</v>
      </c>
      <c r="X10" s="21">
        <f t="shared" si="2"/>
        <v>0</v>
      </c>
    </row>
    <row r="11" spans="1:26" x14ac:dyDescent="0.25">
      <c r="A11" s="71"/>
      <c r="B11" s="72"/>
      <c r="C11" s="71"/>
      <c r="D11" s="71"/>
      <c r="E11" s="71"/>
      <c r="F11" s="57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21">
        <f t="shared" si="0"/>
        <v>0</v>
      </c>
      <c r="W11" s="21">
        <f t="shared" si="1"/>
        <v>0</v>
      </c>
      <c r="X11" s="21">
        <f t="shared" si="2"/>
        <v>0</v>
      </c>
    </row>
    <row r="12" spans="1:26" x14ac:dyDescent="0.25">
      <c r="A12" s="71"/>
      <c r="B12" s="71"/>
      <c r="C12" s="71"/>
      <c r="D12" s="71"/>
      <c r="E12" s="71"/>
      <c r="F12" s="57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21">
        <f t="shared" si="0"/>
        <v>0</v>
      </c>
      <c r="W12" s="21">
        <f t="shared" si="1"/>
        <v>0</v>
      </c>
      <c r="X12" s="21">
        <f t="shared" si="2"/>
        <v>0</v>
      </c>
    </row>
    <row r="13" spans="1:26" x14ac:dyDescent="0.25">
      <c r="A13" s="71"/>
      <c r="B13" s="71"/>
      <c r="C13" s="71"/>
      <c r="D13" s="71"/>
      <c r="E13" s="71"/>
      <c r="F13" s="57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21">
        <f t="shared" si="0"/>
        <v>0</v>
      </c>
      <c r="W13" s="21">
        <f t="shared" si="1"/>
        <v>0</v>
      </c>
      <c r="X13" s="21">
        <f t="shared" si="2"/>
        <v>0</v>
      </c>
    </row>
    <row r="14" spans="1:26" x14ac:dyDescent="0.25">
      <c r="A14" s="71"/>
      <c r="B14" s="71"/>
      <c r="C14" s="71"/>
      <c r="D14" s="71"/>
      <c r="E14" s="71"/>
      <c r="F14" s="57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21">
        <f t="shared" si="0"/>
        <v>0</v>
      </c>
      <c r="W14" s="21">
        <f t="shared" si="1"/>
        <v>0</v>
      </c>
      <c r="X14" s="21">
        <f t="shared" si="2"/>
        <v>0</v>
      </c>
    </row>
    <row r="15" spans="1:26" x14ac:dyDescent="0.25">
      <c r="A15" s="71"/>
      <c r="B15" s="71"/>
      <c r="C15" s="71"/>
      <c r="D15" s="71"/>
      <c r="E15" s="71"/>
      <c r="F15" s="57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21">
        <f t="shared" si="0"/>
        <v>0</v>
      </c>
      <c r="W15" s="21">
        <f t="shared" si="1"/>
        <v>0</v>
      </c>
      <c r="X15" s="21">
        <f t="shared" si="2"/>
        <v>0</v>
      </c>
    </row>
    <row r="16" spans="1:26" x14ac:dyDescent="0.25">
      <c r="A16" s="71"/>
      <c r="B16" s="71"/>
      <c r="C16" s="71"/>
      <c r="D16" s="71"/>
      <c r="E16" s="71"/>
      <c r="F16" s="57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21">
        <f t="shared" si="0"/>
        <v>0</v>
      </c>
      <c r="W16" s="21">
        <f t="shared" si="1"/>
        <v>0</v>
      </c>
      <c r="X16" s="21">
        <f t="shared" si="2"/>
        <v>0</v>
      </c>
    </row>
    <row r="17" spans="1:24" x14ac:dyDescent="0.25">
      <c r="A17" s="71"/>
      <c r="B17" s="71"/>
      <c r="C17" s="71"/>
      <c r="D17" s="71"/>
      <c r="E17" s="71"/>
      <c r="F17" s="57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21">
        <f t="shared" si="0"/>
        <v>0</v>
      </c>
      <c r="W17" s="21">
        <f t="shared" si="1"/>
        <v>0</v>
      </c>
      <c r="X17" s="21">
        <f t="shared" si="2"/>
        <v>0</v>
      </c>
    </row>
    <row r="18" spans="1:24" x14ac:dyDescent="0.25">
      <c r="A18" s="71"/>
      <c r="B18" s="71"/>
      <c r="C18" s="71"/>
      <c r="D18" s="71"/>
      <c r="E18" s="71"/>
      <c r="F18" s="57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21">
        <f t="shared" si="0"/>
        <v>0</v>
      </c>
      <c r="W18" s="21">
        <f t="shared" si="1"/>
        <v>0</v>
      </c>
      <c r="X18" s="21">
        <f t="shared" si="2"/>
        <v>0</v>
      </c>
    </row>
    <row r="19" spans="1:24" x14ac:dyDescent="0.25">
      <c r="A19" s="71"/>
      <c r="B19" s="71"/>
      <c r="C19" s="71"/>
      <c r="D19" s="71"/>
      <c r="E19" s="71"/>
      <c r="F19" s="57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21">
        <f t="shared" si="0"/>
        <v>0</v>
      </c>
      <c r="W19" s="21">
        <f t="shared" si="1"/>
        <v>0</v>
      </c>
      <c r="X19" s="21">
        <f t="shared" si="2"/>
        <v>0</v>
      </c>
    </row>
    <row r="20" spans="1:24" x14ac:dyDescent="0.25">
      <c r="A20" s="71"/>
      <c r="B20" s="71"/>
      <c r="C20" s="71"/>
      <c r="D20" s="71"/>
      <c r="E20" s="71"/>
      <c r="F20" s="57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21">
        <f t="shared" si="0"/>
        <v>0</v>
      </c>
      <c r="W20" s="21">
        <f t="shared" si="1"/>
        <v>0</v>
      </c>
      <c r="X20" s="21">
        <f t="shared" si="2"/>
        <v>0</v>
      </c>
    </row>
    <row r="21" spans="1:24" x14ac:dyDescent="0.25">
      <c r="A21" s="71"/>
      <c r="B21" s="71"/>
      <c r="C21" s="71"/>
      <c r="D21" s="71"/>
      <c r="E21" s="71"/>
      <c r="F21" s="57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21">
        <f t="shared" si="0"/>
        <v>0</v>
      </c>
      <c r="W21" s="21">
        <f t="shared" si="1"/>
        <v>0</v>
      </c>
      <c r="X21" s="21">
        <f t="shared" si="2"/>
        <v>0</v>
      </c>
    </row>
    <row r="22" spans="1:24" x14ac:dyDescent="0.25">
      <c r="A22" s="71"/>
      <c r="B22" s="71"/>
      <c r="C22" s="71"/>
      <c r="D22" s="71"/>
      <c r="E22" s="71"/>
      <c r="F22" s="57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21">
        <f t="shared" si="0"/>
        <v>0</v>
      </c>
      <c r="W22" s="21">
        <f t="shared" si="1"/>
        <v>0</v>
      </c>
      <c r="X22" s="21">
        <f t="shared" si="2"/>
        <v>0</v>
      </c>
    </row>
    <row r="23" spans="1:24" x14ac:dyDescent="0.25">
      <c r="A23" s="71"/>
      <c r="B23" s="71"/>
      <c r="C23" s="71"/>
      <c r="D23" s="71"/>
      <c r="E23" s="71"/>
      <c r="F23" s="57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21">
        <f t="shared" si="0"/>
        <v>0</v>
      </c>
      <c r="W23" s="21">
        <f t="shared" si="1"/>
        <v>0</v>
      </c>
      <c r="X23" s="21">
        <f t="shared" si="2"/>
        <v>0</v>
      </c>
    </row>
    <row r="24" spans="1:24" x14ac:dyDescent="0.25">
      <c r="A24" s="71"/>
      <c r="B24" s="71"/>
      <c r="C24" s="71"/>
      <c r="D24" s="71"/>
      <c r="E24" s="71"/>
      <c r="F24" s="57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21">
        <f t="shared" si="0"/>
        <v>0</v>
      </c>
      <c r="W24" s="21">
        <f t="shared" si="1"/>
        <v>0</v>
      </c>
      <c r="X24" s="21">
        <f t="shared" si="2"/>
        <v>0</v>
      </c>
    </row>
    <row r="26" spans="1:24" x14ac:dyDescent="0.25">
      <c r="B26" t="s">
        <v>4</v>
      </c>
    </row>
    <row r="27" spans="1:24" x14ac:dyDescent="0.25">
      <c r="B27" t="s">
        <v>100</v>
      </c>
    </row>
    <row r="28" spans="1:24" x14ac:dyDescent="0.25">
      <c r="B28" s="2" t="s">
        <v>101</v>
      </c>
    </row>
    <row r="29" spans="1:24" x14ac:dyDescent="0.25">
      <c r="B29" s="2" t="s">
        <v>105</v>
      </c>
    </row>
    <row r="30" spans="1:24" x14ac:dyDescent="0.25">
      <c r="B30" t="s">
        <v>102</v>
      </c>
    </row>
    <row r="31" spans="1:24" x14ac:dyDescent="0.25">
      <c r="B31" t="s">
        <v>103</v>
      </c>
    </row>
  </sheetData>
  <sheetProtection algorithmName="SHA-512" hashValue="N7OhuRRlBH/KrSJ4k19gQ086jQPuAxnoJvwu7GpeS2mklRAkx3tK8ac1PRvRvM+KcbMZvg9ip648YTuNMzAbvg==" saltValue="KWJh+9QWyJQe0Z+zqD1fag==" spinCount="100000" sheet="1" objects="1" scenarios="1" formatCells="0" formatColumns="0" formatRows="0" insertColumns="0" insertRows="0"/>
  <protectedRanges>
    <protectedRange sqref="D2:E24" name="טווח3_26_1_1_1"/>
    <protectedRange sqref="B2:C10" name="מדריכים 1_34_1_1_1"/>
    <protectedRange sqref="B11:C11" name="מדריכים 1_36_1_1_1"/>
  </protectedRanges>
  <dataValidations count="2">
    <dataValidation type="list" allowBlank="1" showInputMessage="1" showErrorMessage="1" sqref="E2:E24" xr:uid="{4B70EE86-A6F8-40CF-BA00-D274A5904ACB}">
      <formula1>$Z$2:$Z$5</formula1>
    </dataValidation>
    <dataValidation type="list" allowBlank="1" showInputMessage="1" showErrorMessage="1" sqref="D2:D24" xr:uid="{39FA316B-8D5E-4A2E-AF8D-FF16F65FCC4F}">
      <formula1>$Y$2:$Y$7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2158-B5E0-4C99-B9F3-FC85D8D05E65}">
  <dimension ref="B3:H13"/>
  <sheetViews>
    <sheetView rightToLeft="1" tabSelected="1" workbookViewId="0">
      <selection activeCell="C10" sqref="C10"/>
    </sheetView>
  </sheetViews>
  <sheetFormatPr defaultRowHeight="13.8" x14ac:dyDescent="0.25"/>
  <cols>
    <col min="1" max="1" width="2.8984375" customWidth="1"/>
    <col min="2" max="2" width="19" bestFit="1" customWidth="1"/>
    <col min="3" max="3" width="24.5" bestFit="1" customWidth="1"/>
    <col min="4" max="4" width="16" customWidth="1"/>
    <col min="5" max="5" width="11" customWidth="1"/>
    <col min="6" max="6" width="24.19921875" bestFit="1" customWidth="1"/>
    <col min="7" max="7" width="11.5" customWidth="1"/>
  </cols>
  <sheetData>
    <row r="3" spans="2:8" x14ac:dyDescent="0.25">
      <c r="C3" s="94" t="s">
        <v>104</v>
      </c>
      <c r="D3" s="94"/>
      <c r="H3" t="s">
        <v>4</v>
      </c>
    </row>
    <row r="4" spans="2:8" x14ac:dyDescent="0.25">
      <c r="H4" t="s">
        <v>118</v>
      </c>
    </row>
    <row r="5" spans="2:8" x14ac:dyDescent="0.25">
      <c r="B5" s="33"/>
      <c r="C5" s="33" t="s">
        <v>17</v>
      </c>
      <c r="D5" s="33" t="s">
        <v>109</v>
      </c>
      <c r="E5" s="33" t="s">
        <v>110</v>
      </c>
      <c r="H5" s="2" t="s">
        <v>119</v>
      </c>
    </row>
    <row r="6" spans="2:8" x14ac:dyDescent="0.25">
      <c r="B6" s="21" t="s">
        <v>111</v>
      </c>
      <c r="C6" s="71"/>
      <c r="D6" s="71"/>
      <c r="E6" s="75">
        <f>C6*D6</f>
        <v>0</v>
      </c>
      <c r="H6" s="2" t="s">
        <v>120</v>
      </c>
    </row>
    <row r="7" spans="2:8" x14ac:dyDescent="0.25">
      <c r="B7" s="21" t="s">
        <v>112</v>
      </c>
      <c r="C7" s="71"/>
      <c r="D7" s="34"/>
      <c r="E7" s="75">
        <f>'סל גמיש'!X34</f>
        <v>0</v>
      </c>
    </row>
    <row r="8" spans="2:8" x14ac:dyDescent="0.25">
      <c r="B8" s="21" t="s">
        <v>114</v>
      </c>
      <c r="C8" s="71"/>
      <c r="D8" s="71"/>
      <c r="E8" s="75">
        <f>C8*D8</f>
        <v>0</v>
      </c>
    </row>
    <row r="9" spans="2:8" x14ac:dyDescent="0.25">
      <c r="B9" s="21" t="s">
        <v>113</v>
      </c>
      <c r="C9" s="71"/>
      <c r="D9" s="71"/>
      <c r="E9" s="75">
        <f>C9*D9</f>
        <v>0</v>
      </c>
    </row>
    <row r="10" spans="2:8" x14ac:dyDescent="0.25">
      <c r="B10" s="21" t="s">
        <v>115</v>
      </c>
      <c r="C10" s="71"/>
      <c r="D10" s="71"/>
      <c r="E10" s="75">
        <f>C10*D10</f>
        <v>0</v>
      </c>
    </row>
    <row r="11" spans="2:8" x14ac:dyDescent="0.25">
      <c r="B11" s="33" t="s">
        <v>13</v>
      </c>
      <c r="C11" s="33">
        <f>SUM(C6:C10)</f>
        <v>0</v>
      </c>
      <c r="D11" s="33"/>
      <c r="E11" s="74">
        <f>SUM(E6:E10)</f>
        <v>0</v>
      </c>
      <c r="F11" s="35" t="s">
        <v>116</v>
      </c>
    </row>
    <row r="12" spans="2:8" ht="14.4" thickBot="1" x14ac:dyDescent="0.3"/>
    <row r="13" spans="2:8" ht="14.4" thickBot="1" x14ac:dyDescent="0.3">
      <c r="B13" s="25" t="s">
        <v>117</v>
      </c>
      <c r="C13" s="95" t="str">
        <f>IF(C11&lt;&gt;מרכז!J9,"מספר התלמידים לא תואם למספר התלמידים בגיליון המרכז","תקין")</f>
        <v>תקין</v>
      </c>
      <c r="D13" s="95"/>
      <c r="E13" s="96"/>
    </row>
  </sheetData>
  <sheetProtection algorithmName="SHA-512" hashValue="DerpsmRmCS53SwKd6E1e0Fs1CpsJcF2b8Ai3lvGNlSryCRXy1R85QOf5sXvKkjsmTkykJ8WsIBGqVqFCcRVQog==" saltValue="/rdplJbKk8JpRjBfLBOANw==" spinCount="100000" sheet="1" formatCells="0" formatColumns="0" formatRows="0"/>
  <mergeCells count="2">
    <mergeCell ref="C3:D3"/>
    <mergeCell ref="C13:E13"/>
  </mergeCells>
  <conditionalFormatting sqref="C13">
    <cfRule type="cellIs" dxfId="0" priority="1" operator="equal">
      <formula>"מספר התלמידים לא תואם למספר התלמידים בגיליון המרכז"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מרכז</vt:lpstr>
      <vt:lpstr>מדריכים</vt:lpstr>
      <vt:lpstr>העשרה</vt:lpstr>
      <vt:lpstr>סל גמיש</vt:lpstr>
      <vt:lpstr>דוח נוכחות</vt:lpstr>
      <vt:lpstr>גבייה מתלמידים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Itzik Siniansky</dc:creator>
  <cp:lastModifiedBy>Itzik Siniansky</cp:lastModifiedBy>
  <dcterms:created xsi:type="dcterms:W3CDTF">2021-06-06T12:18:59Z</dcterms:created>
  <dcterms:modified xsi:type="dcterms:W3CDTF">2023-06-14T09:24:55Z</dcterms:modified>
</cp:coreProperties>
</file>